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K:\3500\3524-VŠB pav.NK-B_reko WC\Digit EXPED\Soupis prací\"/>
    </mc:Choice>
  </mc:AlternateContent>
  <xr:revisionPtr revIDLastSave="0" documentId="13_ncr:1_{0FF90DEE-DC8A-418C-B377-DD4FFAB849FC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01 - zdravotechnika" sheetId="2" r:id="rId2"/>
    <sheet name="02 - ústřední vytápění" sheetId="3" r:id="rId3"/>
  </sheets>
  <definedNames>
    <definedName name="_xlnm._FilterDatabase" localSheetId="1" hidden="1">'01 - zdravotechnika'!$C$98:$K$191</definedName>
    <definedName name="_xlnm._FilterDatabase" localSheetId="2" hidden="1">'02 - ústřední vytápění'!$C$99:$K$163</definedName>
    <definedName name="_xlnm.Print_Titles" localSheetId="1">'01 - zdravotechnika'!$98:$98</definedName>
    <definedName name="_xlnm.Print_Titles" localSheetId="2">'02 - ústřední vytápění'!$99:$99</definedName>
    <definedName name="_xlnm.Print_Titles" localSheetId="0">'Rekapitulace stavby'!$55:$55</definedName>
    <definedName name="_xlnm.Print_Area" localSheetId="1">'01 - zdravotechnika'!$C$4:$J$41,'01 - zdravotechnika'!$C$47:$J$80,'01 - zdravotechnika'!$C$86:$K$191</definedName>
    <definedName name="_xlnm.Print_Area" localSheetId="2">'02 - ústřední vytápění'!$C$4:$J$41,'02 - ústřední vytápění'!$C$47:$J$81,'02 - ústřední vytápění'!$C$87:$K$163</definedName>
    <definedName name="_xlnm.Print_Area" localSheetId="0">'Rekapitulace stavby'!$D$4:$AO$39,'Rekapitulace stavby'!$C$45:$AQ$63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59" i="1"/>
  <c r="J37" i="3"/>
  <c r="AX59" i="1"/>
  <c r="BI163" i="3"/>
  <c r="BH163" i="3"/>
  <c r="BG163" i="3"/>
  <c r="BF163" i="3"/>
  <c r="T163" i="3"/>
  <c r="T162" i="3"/>
  <c r="R163" i="3"/>
  <c r="R162" i="3"/>
  <c r="P163" i="3"/>
  <c r="P162" i="3"/>
  <c r="BK163" i="3"/>
  <c r="BK162" i="3" s="1"/>
  <c r="J162" i="3" s="1"/>
  <c r="J74" i="3" s="1"/>
  <c r="J163" i="3"/>
  <c r="BE163" i="3" s="1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R152" i="3" s="1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 s="1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R139" i="3" s="1"/>
  <c r="P141" i="3"/>
  <c r="P139" i="3" s="1"/>
  <c r="BK141" i="3"/>
  <c r="J141" i="3"/>
  <c r="BE141" i="3"/>
  <c r="BI140" i="3"/>
  <c r="BH140" i="3"/>
  <c r="BG140" i="3"/>
  <c r="BF140" i="3"/>
  <c r="T140" i="3"/>
  <c r="T139" i="3" s="1"/>
  <c r="R140" i="3"/>
  <c r="P140" i="3"/>
  <c r="BK140" i="3"/>
  <c r="BK139" i="3" s="1"/>
  <c r="J139" i="3" s="1"/>
  <c r="J72" i="3" s="1"/>
  <c r="J140" i="3"/>
  <c r="BE140" i="3" s="1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R127" i="3"/>
  <c r="P128" i="3"/>
  <c r="P127" i="3" s="1"/>
  <c r="BK128" i="3"/>
  <c r="J128" i="3"/>
  <c r="BE128" i="3"/>
  <c r="BI126" i="3"/>
  <c r="BH126" i="3"/>
  <c r="BG126" i="3"/>
  <c r="BF126" i="3"/>
  <c r="T126" i="3"/>
  <c r="T125" i="3"/>
  <c r="R126" i="3"/>
  <c r="R125" i="3"/>
  <c r="P126" i="3"/>
  <c r="P125" i="3" s="1"/>
  <c r="BK126" i="3"/>
  <c r="BK125" i="3"/>
  <c r="J125" i="3" s="1"/>
  <c r="J70" i="3" s="1"/>
  <c r="J126" i="3"/>
  <c r="BE126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P119" i="3" s="1"/>
  <c r="BK123" i="3"/>
  <c r="J123" i="3"/>
  <c r="BE123" i="3"/>
  <c r="BI122" i="3"/>
  <c r="BH122" i="3"/>
  <c r="BG122" i="3"/>
  <c r="BF122" i="3"/>
  <c r="T122" i="3"/>
  <c r="T119" i="3" s="1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R119" i="3"/>
  <c r="P120" i="3"/>
  <c r="BK120" i="3"/>
  <c r="J120" i="3"/>
  <c r="BE120" i="3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T110" i="3" s="1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P110" i="3" s="1"/>
  <c r="BK112" i="3"/>
  <c r="BK110" i="3" s="1"/>
  <c r="J110" i="3" s="1"/>
  <c r="J67" i="3" s="1"/>
  <c r="J112" i="3"/>
  <c r="BE112" i="3" s="1"/>
  <c r="BI111" i="3"/>
  <c r="BH111" i="3"/>
  <c r="BG111" i="3"/>
  <c r="BF111" i="3"/>
  <c r="T111" i="3"/>
  <c r="R111" i="3"/>
  <c r="R110" i="3" s="1"/>
  <c r="P111" i="3"/>
  <c r="BK111" i="3"/>
  <c r="J111" i="3"/>
  <c r="BE111" i="3"/>
  <c r="BI109" i="3"/>
  <c r="BH109" i="3"/>
  <c r="BG109" i="3"/>
  <c r="BF109" i="3"/>
  <c r="T109" i="3"/>
  <c r="T108" i="3"/>
  <c r="R109" i="3"/>
  <c r="R108" i="3" s="1"/>
  <c r="P109" i="3"/>
  <c r="P108" i="3"/>
  <c r="BK109" i="3"/>
  <c r="BK108" i="3"/>
  <c r="J108" i="3"/>
  <c r="J66" i="3" s="1"/>
  <c r="J109" i="3"/>
  <c r="BE109" i="3" s="1"/>
  <c r="BI107" i="3"/>
  <c r="BH107" i="3"/>
  <c r="BG107" i="3"/>
  <c r="BF107" i="3"/>
  <c r="T107" i="3"/>
  <c r="T106" i="3"/>
  <c r="R107" i="3"/>
  <c r="R106" i="3" s="1"/>
  <c r="P107" i="3"/>
  <c r="P106" i="3"/>
  <c r="BK107" i="3"/>
  <c r="BK106" i="3"/>
  <c r="J106" i="3"/>
  <c r="J65" i="3" s="1"/>
  <c r="J107" i="3"/>
  <c r="BE107" i="3"/>
  <c r="BI105" i="3"/>
  <c r="BH105" i="3"/>
  <c r="BG105" i="3"/>
  <c r="BF105" i="3"/>
  <c r="T105" i="3"/>
  <c r="T104" i="3"/>
  <c r="R105" i="3"/>
  <c r="R104" i="3" s="1"/>
  <c r="P105" i="3"/>
  <c r="P104" i="3"/>
  <c r="BK105" i="3"/>
  <c r="BK104" i="3"/>
  <c r="J104" i="3"/>
  <c r="J64" i="3" s="1"/>
  <c r="J105" i="3"/>
  <c r="BE105" i="3"/>
  <c r="BI103" i="3"/>
  <c r="BH103" i="3"/>
  <c r="BG103" i="3"/>
  <c r="BF103" i="3"/>
  <c r="T103" i="3"/>
  <c r="T102" i="3"/>
  <c r="T101" i="3"/>
  <c r="R103" i="3"/>
  <c r="R102" i="3"/>
  <c r="P103" i="3"/>
  <c r="P102" i="3"/>
  <c r="P101" i="3"/>
  <c r="BK103" i="3"/>
  <c r="BK102" i="3" s="1"/>
  <c r="J103" i="3"/>
  <c r="BE103" i="3" s="1"/>
  <c r="F94" i="3"/>
  <c r="E92" i="3"/>
  <c r="J77" i="3"/>
  <c r="J31" i="3" s="1"/>
  <c r="BI79" i="3"/>
  <c r="BH79" i="3"/>
  <c r="BG79" i="3"/>
  <c r="BF79" i="3"/>
  <c r="BE79" i="3"/>
  <c r="BI78" i="3"/>
  <c r="BH78" i="3"/>
  <c r="BG78" i="3"/>
  <c r="BF78" i="3"/>
  <c r="BE78" i="3"/>
  <c r="F54" i="3"/>
  <c r="E52" i="3"/>
  <c r="J24" i="3"/>
  <c r="E24" i="3"/>
  <c r="J97" i="3" s="1"/>
  <c r="J57" i="3"/>
  <c r="J23" i="3"/>
  <c r="J21" i="3"/>
  <c r="E21" i="3"/>
  <c r="J20" i="3"/>
  <c r="J18" i="3"/>
  <c r="E18" i="3"/>
  <c r="F97" i="3"/>
  <c r="F57" i="3"/>
  <c r="J17" i="3"/>
  <c r="J15" i="3"/>
  <c r="E15" i="3"/>
  <c r="F56" i="3" s="1"/>
  <c r="F96" i="3"/>
  <c r="J14" i="3"/>
  <c r="J12" i="3"/>
  <c r="J94" i="3"/>
  <c r="J54" i="3"/>
  <c r="E7" i="3"/>
  <c r="E90" i="3"/>
  <c r="E50" i="3"/>
  <c r="J39" i="2"/>
  <c r="J38" i="2"/>
  <c r="AY58" i="1"/>
  <c r="J37" i="2"/>
  <c r="AX58" i="1"/>
  <c r="BI191" i="2"/>
  <c r="BH191" i="2"/>
  <c r="BG191" i="2"/>
  <c r="BF191" i="2"/>
  <c r="T191" i="2"/>
  <c r="R191" i="2"/>
  <c r="R189" i="2" s="1"/>
  <c r="P191" i="2"/>
  <c r="BK191" i="2"/>
  <c r="J191" i="2"/>
  <c r="BE191" i="2"/>
  <c r="BI190" i="2"/>
  <c r="BH190" i="2"/>
  <c r="BG190" i="2"/>
  <c r="BF190" i="2"/>
  <c r="T190" i="2"/>
  <c r="T189" i="2"/>
  <c r="R190" i="2"/>
  <c r="P190" i="2"/>
  <c r="P189" i="2" s="1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P162" i="2" s="1"/>
  <c r="BK165" i="2"/>
  <c r="J165" i="2"/>
  <c r="BE165" i="2"/>
  <c r="BI164" i="2"/>
  <c r="BH164" i="2"/>
  <c r="BG164" i="2"/>
  <c r="BF164" i="2"/>
  <c r="T164" i="2"/>
  <c r="T162" i="2" s="1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BK148" i="2" s="1"/>
  <c r="J148" i="2" s="1"/>
  <c r="J71" i="2" s="1"/>
  <c r="J152" i="2"/>
  <c r="BE152" i="2" s="1"/>
  <c r="BI151" i="2"/>
  <c r="BH151" i="2"/>
  <c r="BG151" i="2"/>
  <c r="BF151" i="2"/>
  <c r="T151" i="2"/>
  <c r="R151" i="2"/>
  <c r="P151" i="2"/>
  <c r="P148" i="2" s="1"/>
  <c r="BK151" i="2"/>
  <c r="J151" i="2"/>
  <c r="BE151" i="2"/>
  <c r="BI150" i="2"/>
  <c r="BH150" i="2"/>
  <c r="BG150" i="2"/>
  <c r="BF150" i="2"/>
  <c r="T150" i="2"/>
  <c r="T148" i="2" s="1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P130" i="2" s="1"/>
  <c r="BK133" i="2"/>
  <c r="BK130" i="2" s="1"/>
  <c r="J130" i="2" s="1"/>
  <c r="J70" i="2" s="1"/>
  <c r="J133" i="2"/>
  <c r="BE133" i="2" s="1"/>
  <c r="BI132" i="2"/>
  <c r="BH132" i="2"/>
  <c r="BG132" i="2"/>
  <c r="BF132" i="2"/>
  <c r="T132" i="2"/>
  <c r="T130" i="2" s="1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T120" i="2" s="1"/>
  <c r="T119" i="2" s="1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P120" i="2"/>
  <c r="BK121" i="2"/>
  <c r="J121" i="2"/>
  <c r="BE121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T111" i="2" s="1"/>
  <c r="R112" i="2"/>
  <c r="P112" i="2"/>
  <c r="P111" i="2"/>
  <c r="BK112" i="2"/>
  <c r="J112" i="2"/>
  <c r="BE112" i="2"/>
  <c r="BI110" i="2"/>
  <c r="BH110" i="2"/>
  <c r="BG110" i="2"/>
  <c r="BF110" i="2"/>
  <c r="T110" i="2"/>
  <c r="T109" i="2" s="1"/>
  <c r="R110" i="2"/>
  <c r="R109" i="2"/>
  <c r="P110" i="2"/>
  <c r="P109" i="2"/>
  <c r="BK110" i="2"/>
  <c r="BK109" i="2" s="1"/>
  <c r="J109" i="2" s="1"/>
  <c r="J66" i="2" s="1"/>
  <c r="J110" i="2"/>
  <c r="BE110" i="2" s="1"/>
  <c r="BI108" i="2"/>
  <c r="BH108" i="2"/>
  <c r="BG108" i="2"/>
  <c r="BF108" i="2"/>
  <c r="T108" i="2"/>
  <c r="T107" i="2" s="1"/>
  <c r="R108" i="2"/>
  <c r="R107" i="2"/>
  <c r="P108" i="2"/>
  <c r="P107" i="2"/>
  <c r="BK108" i="2"/>
  <c r="BK107" i="2"/>
  <c r="J107" i="2" s="1"/>
  <c r="J65" i="2" s="1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R103" i="2" s="1"/>
  <c r="P105" i="2"/>
  <c r="BK105" i="2"/>
  <c r="J105" i="2"/>
  <c r="BE105" i="2"/>
  <c r="BI104" i="2"/>
  <c r="BH104" i="2"/>
  <c r="BG104" i="2"/>
  <c r="BF104" i="2"/>
  <c r="T104" i="2"/>
  <c r="T103" i="2"/>
  <c r="R104" i="2"/>
  <c r="P104" i="2"/>
  <c r="P103" i="2" s="1"/>
  <c r="BK104" i="2"/>
  <c r="J104" i="2"/>
  <c r="BE104" i="2" s="1"/>
  <c r="BI102" i="2"/>
  <c r="BH102" i="2"/>
  <c r="BG102" i="2"/>
  <c r="BF102" i="2"/>
  <c r="T102" i="2"/>
  <c r="T101" i="2"/>
  <c r="R102" i="2"/>
  <c r="R101" i="2" s="1"/>
  <c r="P102" i="2"/>
  <c r="P101" i="2"/>
  <c r="BK102" i="2"/>
  <c r="BK101" i="2" s="1"/>
  <c r="J101" i="2" s="1"/>
  <c r="J63" i="2" s="1"/>
  <c r="J102" i="2"/>
  <c r="BE102" i="2"/>
  <c r="F93" i="2"/>
  <c r="E91" i="2"/>
  <c r="J76" i="2"/>
  <c r="J31" i="2" s="1"/>
  <c r="BI78" i="2"/>
  <c r="BH78" i="2"/>
  <c r="BG78" i="2"/>
  <c r="BF78" i="2"/>
  <c r="BE78" i="2"/>
  <c r="BI77" i="2"/>
  <c r="BH77" i="2"/>
  <c r="BG77" i="2"/>
  <c r="BF77" i="2"/>
  <c r="BE77" i="2"/>
  <c r="F54" i="2"/>
  <c r="E52" i="2"/>
  <c r="J24" i="2"/>
  <c r="E24" i="2"/>
  <c r="J96" i="2"/>
  <c r="J57" i="2"/>
  <c r="J23" i="2"/>
  <c r="J21" i="2"/>
  <c r="E21" i="2"/>
  <c r="J95" i="2"/>
  <c r="J56" i="2"/>
  <c r="J20" i="2"/>
  <c r="J18" i="2"/>
  <c r="E18" i="2"/>
  <c r="F96" i="2"/>
  <c r="F57" i="2"/>
  <c r="J17" i="2"/>
  <c r="J15" i="2"/>
  <c r="E15" i="2"/>
  <c r="F95" i="2" s="1"/>
  <c r="F56" i="2"/>
  <c r="J14" i="2"/>
  <c r="J12" i="2"/>
  <c r="J54" i="2" s="1"/>
  <c r="J93" i="2"/>
  <c r="E7" i="2"/>
  <c r="E89" i="2"/>
  <c r="E50" i="2"/>
  <c r="AK27" i="1"/>
  <c r="AS57" i="1"/>
  <c r="L53" i="1"/>
  <c r="AM53" i="1"/>
  <c r="AM52" i="1"/>
  <c r="L52" i="1"/>
  <c r="AM50" i="1"/>
  <c r="L50" i="1"/>
  <c r="L48" i="1"/>
  <c r="L47" i="1"/>
  <c r="J35" i="3" l="1"/>
  <c r="AV59" i="1" s="1"/>
  <c r="BK127" i="3"/>
  <c r="J127" i="3" s="1"/>
  <c r="J71" i="3" s="1"/>
  <c r="J36" i="3"/>
  <c r="AW59" i="1" s="1"/>
  <c r="F38" i="3"/>
  <c r="BC59" i="1" s="1"/>
  <c r="BK119" i="3"/>
  <c r="J119" i="3" s="1"/>
  <c r="J69" i="3" s="1"/>
  <c r="BK152" i="3"/>
  <c r="J152" i="3" s="1"/>
  <c r="J73" i="3" s="1"/>
  <c r="F39" i="2"/>
  <c r="BD58" i="1" s="1"/>
  <c r="F37" i="2"/>
  <c r="BB58" i="1" s="1"/>
  <c r="BK103" i="2"/>
  <c r="BK111" i="2"/>
  <c r="J111" i="2" s="1"/>
  <c r="J67" i="2" s="1"/>
  <c r="BK162" i="2"/>
  <c r="J162" i="2" s="1"/>
  <c r="J72" i="2" s="1"/>
  <c r="J35" i="2"/>
  <c r="AV58" i="1" s="1"/>
  <c r="BK189" i="2"/>
  <c r="J189" i="2" s="1"/>
  <c r="J73" i="2" s="1"/>
  <c r="T100" i="2"/>
  <c r="T99" i="2" s="1"/>
  <c r="F38" i="2"/>
  <c r="BC58" i="1" s="1"/>
  <c r="P100" i="3"/>
  <c r="AU59" i="1" s="1"/>
  <c r="F37" i="3"/>
  <c r="BB59" i="1" s="1"/>
  <c r="BB57" i="1" s="1"/>
  <c r="J103" i="2"/>
  <c r="J64" i="2" s="1"/>
  <c r="BK100" i="2"/>
  <c r="R111" i="2"/>
  <c r="R100" i="2" s="1"/>
  <c r="P119" i="2"/>
  <c r="J96" i="3"/>
  <c r="J56" i="3"/>
  <c r="R118" i="3"/>
  <c r="R148" i="2"/>
  <c r="R162" i="2"/>
  <c r="R101" i="3"/>
  <c r="T152" i="3"/>
  <c r="P152" i="3"/>
  <c r="P118" i="3"/>
  <c r="F36" i="2"/>
  <c r="BA58" i="1" s="1"/>
  <c r="F35" i="2"/>
  <c r="AZ58" i="1" s="1"/>
  <c r="F35" i="3"/>
  <c r="AZ59" i="1" s="1"/>
  <c r="J102" i="3"/>
  <c r="J63" i="3" s="1"/>
  <c r="BK101" i="3"/>
  <c r="P100" i="2"/>
  <c r="R120" i="2"/>
  <c r="BK120" i="2"/>
  <c r="R130" i="2"/>
  <c r="F39" i="3"/>
  <c r="BD59" i="1" s="1"/>
  <c r="BD57" i="1" s="1"/>
  <c r="W36" i="1" s="1"/>
  <c r="BK118" i="3"/>
  <c r="J118" i="3" s="1"/>
  <c r="J68" i="3" s="1"/>
  <c r="T127" i="3"/>
  <c r="T118" i="3" s="1"/>
  <c r="T100" i="3" s="1"/>
  <c r="F36" i="3"/>
  <c r="BA59" i="1" s="1"/>
  <c r="J36" i="2"/>
  <c r="AW58" i="1" s="1"/>
  <c r="AZ57" i="1" l="1"/>
  <c r="W32" i="1" s="1"/>
  <c r="BA57" i="1"/>
  <c r="AW57" i="1" s="1"/>
  <c r="AK33" i="1" s="1"/>
  <c r="BC57" i="1"/>
  <c r="W35" i="1" s="1"/>
  <c r="AT59" i="1"/>
  <c r="AT58" i="1"/>
  <c r="AX57" i="1"/>
  <c r="W34" i="1"/>
  <c r="W33" i="1"/>
  <c r="R119" i="2"/>
  <c r="R99" i="2" s="1"/>
  <c r="P99" i="2"/>
  <c r="AU58" i="1" s="1"/>
  <c r="AU57" i="1" s="1"/>
  <c r="R100" i="3"/>
  <c r="J100" i="2"/>
  <c r="J62" i="2" s="1"/>
  <c r="BK119" i="2"/>
  <c r="J119" i="2" s="1"/>
  <c r="J68" i="2" s="1"/>
  <c r="J120" i="2"/>
  <c r="J69" i="2" s="1"/>
  <c r="AY57" i="1"/>
  <c r="J101" i="3"/>
  <c r="J62" i="3" s="1"/>
  <c r="BK100" i="3"/>
  <c r="J100" i="3" s="1"/>
  <c r="J61" i="3" s="1"/>
  <c r="AV57" i="1" l="1"/>
  <c r="BK99" i="2"/>
  <c r="J99" i="2" s="1"/>
  <c r="J61" i="2" s="1"/>
  <c r="J81" i="3"/>
  <c r="J30" i="3"/>
  <c r="J32" i="3" s="1"/>
  <c r="AT57" i="1"/>
  <c r="AK32" i="1"/>
  <c r="J41" i="3" l="1"/>
  <c r="AG59" i="1"/>
  <c r="AN59" i="1" s="1"/>
  <c r="J80" i="2"/>
  <c r="J30" i="2"/>
  <c r="J32" i="2" s="1"/>
  <c r="AG58" i="1" l="1"/>
  <c r="J41" i="2"/>
  <c r="AG57" i="1" l="1"/>
  <c r="AN58" i="1"/>
  <c r="AN57" i="1" l="1"/>
  <c r="AN63" i="1" s="1"/>
  <c r="AK26" i="1"/>
  <c r="AK29" i="1" s="1"/>
  <c r="AK38" i="1" s="1"/>
  <c r="AG63" i="1"/>
</calcChain>
</file>

<file path=xl/sharedStrings.xml><?xml version="1.0" encoding="utf-8"?>
<sst xmlns="http://schemas.openxmlformats.org/spreadsheetml/2006/main" count="2492" uniqueCount="617">
  <si>
    <t>Export Komplet</t>
  </si>
  <si>
    <t/>
  </si>
  <si>
    <t>2.0</t>
  </si>
  <si>
    <t>False</t>
  </si>
  <si>
    <t>{ee73778e-d900-42f3-9a22-724a5c95b5f5}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</si>
  <si>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</si>
  <si>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</si>
  <si>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</si>
  <si>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</si>
  <si>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</si>
  <si>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</si>
  <si>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</si>
  <si>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</si>
  <si>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RB-20-03-01</t>
  </si>
  <si>
    <t>Stavba:</t>
  </si>
  <si>
    <t>Stavební úpravy WC, pavilón nová knihovna, část B, VŠB-TU, Ostrava-Poruba</t>
  </si>
  <si>
    <t>KSO:</t>
  </si>
  <si>
    <t>CC-CZ:</t>
  </si>
  <si>
    <t>Místo:</t>
  </si>
  <si>
    <t xml:space="preserve"> </t>
  </si>
  <si>
    <t>Datum:</t>
  </si>
  <si>
    <t>22. 3. 2020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</si>
  <si>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</si>
  <si>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</si>
  <si>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</si>
  <si>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</si>
  <si>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</si>
  <si>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</si>
  <si>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</si>
  <si>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</si>
  <si>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</si>
  <si>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</si>
  <si>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</si>
  <si>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</si>
  <si>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</si>
  <si>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</si>
  <si>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</si>
  <si>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</si>
  <si>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</si>
  <si>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</si>
  <si>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</si>
  <si>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</si>
  <si>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</si>
  <si>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</si>
  <si>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</si>
  <si>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</si>
  <si>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</si>
  <si>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</si>
  <si>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</si>
  <si>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</si>
  <si>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</si>
  <si>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</si>
  <si>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</si>
  <si>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</si>
  <si>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</si>
  <si>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</si>
  <si>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</si>
  <si>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</si>
  <si>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</si>
  <si>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</si>
  <si>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</si>
  <si>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</si>
  <si>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</si>
  <si>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</si>
  <si>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</si>
  <si>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</si>
  <si>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</si>
  <si>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</si>
  <si>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</si>
  <si>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</si>
  <si>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</si>
  <si>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</si>
  <si>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zdravotechnika</t>
  </si>
  <si>
    <t>STA</t>
  </si>
  <si>
    <t>1</t>
  </si>
  <si>
    <t>{2e7e0fe1-6e7f-4563-b3f1-b22b0df5489b}</t>
  </si>
  <si>
    <t>2</t>
  </si>
  <si>
    <t>02</t>
  </si>
  <si>
    <t>ústřední vytápění</t>
  </si>
  <si>
    <t>{d5d48b86-5aca-4c2f-8f38-bcbef23c41fe}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</si>
  <si>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</si>
  <si>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</si>
  <si>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</si>
  <si>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</si>
  <si>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</si>
  <si>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</si>
  <si>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zdravotechnika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</si>
  <si>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</si>
  <si>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</si>
  <si>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</si>
  <si>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</si>
  <si>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</si>
  <si>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</si>
  <si>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</si>
  <si>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</si>
  <si>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</si>
  <si>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</si>
  <si>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</si>
  <si>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</si>
  <si>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97 - Prorážení otvorů a ostatní bourací práce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</si>
  <si>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</si>
  <si>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</si>
  <si>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</si>
  <si>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</si>
  <si>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</si>
  <si>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</si>
  <si>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2) Ostatní náklady</t>
  </si>
  <si>
    <t>Zařízení staveniště</t>
  </si>
  <si>
    <t>VRN</t>
  </si>
  <si>
    <t>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</si>
  <si>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</si>
  <si>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</si>
  <si>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</si>
  <si>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</si>
  <si>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</si>
  <si>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</si>
  <si>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</si>
  <si>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</si>
  <si>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</si>
  <si>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</si>
  <si>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</si>
  <si>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</si>
  <si>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</si>
  <si>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</si>
  <si>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</si>
  <si>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</si>
  <si>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</si>
  <si>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</si>
  <si>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</si>
  <si>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</si>
  <si>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pl do 0,0225 m2 ve zdivu nadzákladovém cihlami pálenými tl do 300 mm</t>
  </si>
  <si>
    <t>kus</t>
  </si>
  <si>
    <t>4</t>
  </si>
  <si>
    <t>107472170</t>
  </si>
  <si>
    <t>Vodorovné konstrukce</t>
  </si>
  <si>
    <t>402</t>
  </si>
  <si>
    <t>Protipožární manžeta pro prostup potrubí nad DN 50 vč. minerální vlny</t>
  </si>
  <si>
    <t>1851903634</t>
  </si>
  <si>
    <t>403</t>
  </si>
  <si>
    <t>Protipožární tmel pro prostup potrubí do DN 50</t>
  </si>
  <si>
    <t>-432368107</t>
  </si>
  <si>
    <t>460710075</t>
  </si>
  <si>
    <t>Vyplnění a začištění rýh v betonových podlahách a mazaninách hloubky přes 10 cm a šířky do 15 cm</t>
  </si>
  <si>
    <t>m</t>
  </si>
  <si>
    <t>64</t>
  </si>
  <si>
    <t>-143369922</t>
  </si>
  <si>
    <t>6</t>
  </si>
  <si>
    <t>Úpravy povrchů, podlahy a osazování výplní</t>
  </si>
  <si>
    <t>5</t>
  </si>
  <si>
    <t>612325221</t>
  </si>
  <si>
    <t>Vápenocementová štuková omítka malých ploch do 0,09 m2 na stěnách</t>
  </si>
  <si>
    <t>1987731697</t>
  </si>
  <si>
    <t>9</t>
  </si>
  <si>
    <t>Ostatní konstrukce a práce, bourání</t>
  </si>
  <si>
    <t>952902031</t>
  </si>
  <si>
    <t>Čištění budov omytí hladkých podlah</t>
  </si>
  <si>
    <t>m2</t>
  </si>
  <si>
    <t>CS ÚRS 2019 01</t>
  </si>
  <si>
    <t>-681880392</t>
  </si>
  <si>
    <t>97</t>
  </si>
  <si>
    <t>Prorážení otvorů a ostatní bourací práce</t>
  </si>
  <si>
    <t>7</t>
  </si>
  <si>
    <t>971035241</t>
  </si>
  <si>
    <t>Vybourání otvorů ve zdivu cihelném pl do 0,0225 m2 na MC tl do 300 mm</t>
  </si>
  <si>
    <t>1329611951</t>
  </si>
  <si>
    <t>8</t>
  </si>
  <si>
    <t>974042553</t>
  </si>
  <si>
    <t>Vysekání rýh v dlažbě betonové nebo jiné monolitické hl do 100 mm š do 100 mm</t>
  </si>
  <si>
    <t>-892129918</t>
  </si>
  <si>
    <t>997013212</t>
  </si>
  <si>
    <t>Vnitrostaveništní doprava suti a vybouraných hmot pro budovy v do 9 m ručně</t>
  </si>
  <si>
    <t>t</t>
  </si>
  <si>
    <t>-1424366687</t>
  </si>
  <si>
    <t>10</t>
  </si>
  <si>
    <t>997013219</t>
  </si>
  <si>
    <t>Příplatek k vnitrostaveništní dopravě suti a vybouraných hmot za zvětšenou dopravu suti ZKD 10 m</t>
  </si>
  <si>
    <t>-1296957437</t>
  </si>
  <si>
    <t>11</t>
  </si>
  <si>
    <t>997013802</t>
  </si>
  <si>
    <t>Poplatek za uložení stavebního železobetonového odpadu na skládce (skládkovné)</t>
  </si>
  <si>
    <t>942401628</t>
  </si>
  <si>
    <t>12</t>
  </si>
  <si>
    <t>997211511</t>
  </si>
  <si>
    <t>Vodorovná doprava suti po suchu na vzdálenost do 1 km</t>
  </si>
  <si>
    <t>729023641</t>
  </si>
  <si>
    <t>13</t>
  </si>
  <si>
    <t>997211519</t>
  </si>
  <si>
    <t>Příplatek ZKD 1 km u vodorovné dopravy suti</t>
  </si>
  <si>
    <t>-146001770</t>
  </si>
  <si>
    <t>PSV</t>
  </si>
  <si>
    <t>Práce a dodávky PSV</t>
  </si>
  <si>
    <t>713</t>
  </si>
  <si>
    <t>Izolace tepelné</t>
  </si>
  <si>
    <t>14</t>
  </si>
  <si>
    <t>713400843</t>
  </si>
  <si>
    <t>Izolace tepelné potrubí odstranění vláknitých materiálů bez povrchové úpravy</t>
  </si>
  <si>
    <t>16</t>
  </si>
  <si>
    <t>-1789224869</t>
  </si>
  <si>
    <t>713463121</t>
  </si>
  <si>
    <t>Montáž izolace tepelné potrubí potrubními pouzdry bez úpravy uchycenými sponami 1x</t>
  </si>
  <si>
    <t>-666608990</t>
  </si>
  <si>
    <t>M</t>
  </si>
  <si>
    <t>28377045</t>
  </si>
  <si>
    <t>izolace tepelná potrubí z pěnového polyetylenu 22 x 20 mm</t>
  </si>
  <si>
    <t>32</t>
  </si>
  <si>
    <t>-371442103</t>
  </si>
  <si>
    <t>17</t>
  </si>
  <si>
    <t>28377048</t>
  </si>
  <si>
    <t>izolace tepelná potrubí z pěnového polyetylenu 28 x 20 mm</t>
  </si>
  <si>
    <t>1237119445</t>
  </si>
  <si>
    <t>18</t>
  </si>
  <si>
    <t>28377055</t>
  </si>
  <si>
    <t>izolace tepelná potrubí z pěnového polyetylenu 35 x 20 mm</t>
  </si>
  <si>
    <t>-651898162</t>
  </si>
  <si>
    <t>19</t>
  </si>
  <si>
    <t>28377103</t>
  </si>
  <si>
    <t>izolace tepelná potrubí z pěnového polyetylenu 22 x 9 mm</t>
  </si>
  <si>
    <t>1241823719</t>
  </si>
  <si>
    <t>20</t>
  </si>
  <si>
    <t>28377111</t>
  </si>
  <si>
    <t>izolace tepelná potrubí z pěnového polyetylenu 28 x 9 mm</t>
  </si>
  <si>
    <t>1064066094</t>
  </si>
  <si>
    <t>28377115</t>
  </si>
  <si>
    <t>izolace tepelná potrubí z pěnového polyetylenu 35 x 9 mm</t>
  </si>
  <si>
    <t>1320464459</t>
  </si>
  <si>
    <t>22</t>
  </si>
  <si>
    <t>998713202</t>
  </si>
  <si>
    <t>Přesun hmot procentní pro izolace tepelné v objektech v do 12 m</t>
  </si>
  <si>
    <t>%</t>
  </si>
  <si>
    <t>1819078157</t>
  </si>
  <si>
    <t>721</t>
  </si>
  <si>
    <t>Zdravotechnika - vnitřní kanalizace</t>
  </si>
  <si>
    <t>23</t>
  </si>
  <si>
    <t>72110091</t>
  </si>
  <si>
    <t>Zazátkování hrdla potrubí kanalizačního DN150</t>
  </si>
  <si>
    <t>-188679637</t>
  </si>
  <si>
    <t>24</t>
  </si>
  <si>
    <t>721140802</t>
  </si>
  <si>
    <t>Demontáž potrubí litinové do DN 100</t>
  </si>
  <si>
    <t>566492758</t>
  </si>
  <si>
    <t>25</t>
  </si>
  <si>
    <t>721140806</t>
  </si>
  <si>
    <t>Demontáž potrubí litinové do DN 200</t>
  </si>
  <si>
    <t>-319379600</t>
  </si>
  <si>
    <t>26</t>
  </si>
  <si>
    <t>721174025</t>
  </si>
  <si>
    <t>Potrubí kanalizační z PP odpadní DN 100</t>
  </si>
  <si>
    <t>1487214951</t>
  </si>
  <si>
    <t>27</t>
  </si>
  <si>
    <t>721174027</t>
  </si>
  <si>
    <t>Potrubí kanalizační z PP odpadní DN 160</t>
  </si>
  <si>
    <t>-1550679467</t>
  </si>
  <si>
    <t>28</t>
  </si>
  <si>
    <t>721174042</t>
  </si>
  <si>
    <t>Potrubí kanalizační z PP připojovací DN 40</t>
  </si>
  <si>
    <t>597576651</t>
  </si>
  <si>
    <t>29</t>
  </si>
  <si>
    <t>721174043</t>
  </si>
  <si>
    <t>Potrubí kanalizační z PP připojovací DN 50</t>
  </si>
  <si>
    <t>1829954757</t>
  </si>
  <si>
    <t>30</t>
  </si>
  <si>
    <t>721174044</t>
  </si>
  <si>
    <t>Potrubí kanalizační z PP připojovací DN 70</t>
  </si>
  <si>
    <t>1667443544</t>
  </si>
  <si>
    <t>31</t>
  </si>
  <si>
    <t>721194104</t>
  </si>
  <si>
    <t>Vyvedení a upevnění odpadních výpustek DN 40</t>
  </si>
  <si>
    <t>-936268269</t>
  </si>
  <si>
    <t>721194105</t>
  </si>
  <si>
    <t>Vyvedení a upevnění odpadních výpustek DN 50</t>
  </si>
  <si>
    <t>-6409730</t>
  </si>
  <si>
    <t>33</t>
  </si>
  <si>
    <t>721194109</t>
  </si>
  <si>
    <t>Vyvedení a upevnění odpadních výpustek DN 100</t>
  </si>
  <si>
    <t>1793113806</t>
  </si>
  <si>
    <t>34</t>
  </si>
  <si>
    <t>72121140</t>
  </si>
  <si>
    <t>Vpusť podlahová DN 50</t>
  </si>
  <si>
    <t>-90713976</t>
  </si>
  <si>
    <t>35</t>
  </si>
  <si>
    <t>7212428</t>
  </si>
  <si>
    <t>Demontáž ventil hlavice DN 150 vč. zaslepení průrazu přes střechu</t>
  </si>
  <si>
    <t>1795666707</t>
  </si>
  <si>
    <t>36</t>
  </si>
  <si>
    <t>721273153</t>
  </si>
  <si>
    <t>Hlavice ventilační polypropylen PP DN 110</t>
  </si>
  <si>
    <t>2132246733</t>
  </si>
  <si>
    <t>37</t>
  </si>
  <si>
    <t>721290112</t>
  </si>
  <si>
    <t>Zkouška těsnosti potrubí kanalizace vodou do DN 200</t>
  </si>
  <si>
    <t>138853799</t>
  </si>
  <si>
    <t>38</t>
  </si>
  <si>
    <t>721290822</t>
  </si>
  <si>
    <t>Přemístění vnitrostaveništní demontovaných hmot vnitřní kanalizace v objektech výšky do 12 m</t>
  </si>
  <si>
    <t>172331776</t>
  </si>
  <si>
    <t>39</t>
  </si>
  <si>
    <t>998721202</t>
  </si>
  <si>
    <t>Přesun hmot procentní pro vnitřní kanalizace v objektech v do 12 m</t>
  </si>
  <si>
    <t>-705875715</t>
  </si>
  <si>
    <t>722</t>
  </si>
  <si>
    <t>Zdravotechnika - vnitřní vodovod</t>
  </si>
  <si>
    <t>40</t>
  </si>
  <si>
    <t>722130803</t>
  </si>
  <si>
    <t>Demontáž potrubí ocelové pozinkované závitové do DN 50</t>
  </si>
  <si>
    <t>-1586724051</t>
  </si>
  <si>
    <t>41</t>
  </si>
  <si>
    <t>722174022</t>
  </si>
  <si>
    <t>Potrubí vodovodní plastové PPR svar polyfuze PN 20 D 20 x 3,4 mm</t>
  </si>
  <si>
    <t>CS ÚRS 2017 02</t>
  </si>
  <si>
    <t>-1742085065</t>
  </si>
  <si>
    <t>42</t>
  </si>
  <si>
    <t>722174023</t>
  </si>
  <si>
    <t>Potrubí vodovodní plastové PPR svar polyfuze PN 20 D 25 x 4,2 mm</t>
  </si>
  <si>
    <t>1839832016</t>
  </si>
  <si>
    <t>43</t>
  </si>
  <si>
    <t>722174024</t>
  </si>
  <si>
    <t>Potrubí vodovodní plastové PPR svar polyfuze PN 20 D 32 x5,4 mm</t>
  </si>
  <si>
    <t>1066626207</t>
  </si>
  <si>
    <t>44</t>
  </si>
  <si>
    <t>722190901</t>
  </si>
  <si>
    <t>Uzavření nebo otevření vodovodního potrubí při opravách</t>
  </si>
  <si>
    <t>1464545289</t>
  </si>
  <si>
    <t>45</t>
  </si>
  <si>
    <t>722220862</t>
  </si>
  <si>
    <t>Demontáž armatur závitových se dvěma závity G do 5/4</t>
  </si>
  <si>
    <t>131422091</t>
  </si>
  <si>
    <t>46</t>
  </si>
  <si>
    <t>722240122</t>
  </si>
  <si>
    <t>Kohout kulový plastový PPR DN 20</t>
  </si>
  <si>
    <t>-1491966481</t>
  </si>
  <si>
    <t>47</t>
  </si>
  <si>
    <t>722290229</t>
  </si>
  <si>
    <t>Zkouška těsnosti vodovodního potrubí závitového do DN 100</t>
  </si>
  <si>
    <t>1370326459</t>
  </si>
  <si>
    <t>48</t>
  </si>
  <si>
    <t>722290234</t>
  </si>
  <si>
    <t>Proplach a dezinfekce vodovodního potrubí do DN 80</t>
  </si>
  <si>
    <t>2025145851</t>
  </si>
  <si>
    <t>49</t>
  </si>
  <si>
    <t>28654321</t>
  </si>
  <si>
    <t>koleno nástěnné PPR D 20x1/2"</t>
  </si>
  <si>
    <t>1774428574</t>
  </si>
  <si>
    <t>50</t>
  </si>
  <si>
    <t>28654276</t>
  </si>
  <si>
    <t>kompenzační smyčka PPR PN 20 D 20mm</t>
  </si>
  <si>
    <t>-2025239581</t>
  </si>
  <si>
    <t>51</t>
  </si>
  <si>
    <t>28654277</t>
  </si>
  <si>
    <t>kompenzační smyčka PPR PN 20 D 25mm</t>
  </si>
  <si>
    <t>-626769994</t>
  </si>
  <si>
    <t>52</t>
  </si>
  <si>
    <t>998722202</t>
  </si>
  <si>
    <t>Přesun hmot procentní pro vnitřní vodovod v objektech v do 12 m</t>
  </si>
  <si>
    <t>-342774053</t>
  </si>
  <si>
    <t>725</t>
  </si>
  <si>
    <t>Zdravotechnika - zařizovací předměty</t>
  </si>
  <si>
    <t>53</t>
  </si>
  <si>
    <t>725110811</t>
  </si>
  <si>
    <t>Demontáž klozetů splachovací s nádrží</t>
  </si>
  <si>
    <t>soubor</t>
  </si>
  <si>
    <t>-518209390</t>
  </si>
  <si>
    <t>54</t>
  </si>
  <si>
    <t>725119125</t>
  </si>
  <si>
    <t>Montáž klozetových mís závěsných na nosné stěny</t>
  </si>
  <si>
    <t>-1442840955</t>
  </si>
  <si>
    <t>55</t>
  </si>
  <si>
    <t>6423604</t>
  </si>
  <si>
    <t>klozet keramický bílý závěsný hluboké splachování vč sedátka z tvrzeného plastu</t>
  </si>
  <si>
    <t>-1500642640</t>
  </si>
  <si>
    <t>56</t>
  </si>
  <si>
    <t>6423604.0</t>
  </si>
  <si>
    <t>klozet keramický bílý závěsný hluboké splachování vč sedátka z tvrzeného plastu-invalidé</t>
  </si>
  <si>
    <t>660242030</t>
  </si>
  <si>
    <t>57</t>
  </si>
  <si>
    <t>6423604.1</t>
  </si>
  <si>
    <t>klozet keramický bílý závěsný hluboké splachování vč sedátka bidetového</t>
  </si>
  <si>
    <t>1116328859</t>
  </si>
  <si>
    <t>58</t>
  </si>
  <si>
    <t>725121525</t>
  </si>
  <si>
    <t>Pisoárový záchodek automatický s radarovým senzorem</t>
  </si>
  <si>
    <t>-1846268718</t>
  </si>
  <si>
    <t>59</t>
  </si>
  <si>
    <t>725210821</t>
  </si>
  <si>
    <t>Demontáž umyvadel bez výtokových armatur</t>
  </si>
  <si>
    <t>1836640523</t>
  </si>
  <si>
    <t>60</t>
  </si>
  <si>
    <t>725219102</t>
  </si>
  <si>
    <t>Montáž umyvadla připevněného na šrouby do zdiva</t>
  </si>
  <si>
    <t>1358181983</t>
  </si>
  <si>
    <t>61</t>
  </si>
  <si>
    <t>64211045</t>
  </si>
  <si>
    <t>umyvadlo keramické závěsné bílé š 550mm vč. sifonu a otvoru pro baterii</t>
  </si>
  <si>
    <t>-2018302330</t>
  </si>
  <si>
    <t>62</t>
  </si>
  <si>
    <t>64211023</t>
  </si>
  <si>
    <t>umyvadlo keramické závěsné bezbariérové bílé 640x550mm</t>
  </si>
  <si>
    <t>1435780092</t>
  </si>
  <si>
    <t>63</t>
  </si>
  <si>
    <t>725239101</t>
  </si>
  <si>
    <t>Montáž bidetů bez výtokových armatur ostatní typ</t>
  </si>
  <si>
    <t>347497653</t>
  </si>
  <si>
    <t>64240414</t>
  </si>
  <si>
    <t>bidet keramický závěsný s otvorem pro baterii bílý</t>
  </si>
  <si>
    <t>-1045336709</t>
  </si>
  <si>
    <t>65</t>
  </si>
  <si>
    <t>725241128</t>
  </si>
  <si>
    <t>Vanička sprchová bílá obdélníková 1200x900 mm</t>
  </si>
  <si>
    <t>983617393</t>
  </si>
  <si>
    <t>66</t>
  </si>
  <si>
    <t>725241128.1</t>
  </si>
  <si>
    <t>Vanička sprchová bílá obdélníková 1400x900 mm</t>
  </si>
  <si>
    <t>-834294010</t>
  </si>
  <si>
    <t>67</t>
  </si>
  <si>
    <t>72524414</t>
  </si>
  <si>
    <t>Sprchová zástěna sklo otev 900x2000</t>
  </si>
  <si>
    <t>206414409</t>
  </si>
  <si>
    <t>68</t>
  </si>
  <si>
    <t>72524414.1</t>
  </si>
  <si>
    <t>Sprchová zástěna sklo otev 1200x2000</t>
  </si>
  <si>
    <t>1107049306</t>
  </si>
  <si>
    <t>69</t>
  </si>
  <si>
    <t>72524414.2</t>
  </si>
  <si>
    <t>Sprchová zástěna sklo otev 1400x2000</t>
  </si>
  <si>
    <t>1861447925</t>
  </si>
  <si>
    <t>70</t>
  </si>
  <si>
    <t>725310821</t>
  </si>
  <si>
    <t xml:space="preserve">Demontáž dřez </t>
  </si>
  <si>
    <t>2094666363</t>
  </si>
  <si>
    <t>71</t>
  </si>
  <si>
    <t>725330840</t>
  </si>
  <si>
    <t xml:space="preserve">Demontáž výlevka </t>
  </si>
  <si>
    <t>1993713970</t>
  </si>
  <si>
    <t>72</t>
  </si>
  <si>
    <t>725819401</t>
  </si>
  <si>
    <t>Montáž ventilů rohových G 1/2 s připojovací trubičkou</t>
  </si>
  <si>
    <t>-1915075612</t>
  </si>
  <si>
    <t>73</t>
  </si>
  <si>
    <t>551456330</t>
  </si>
  <si>
    <t>ventil rohový mosazný  1/2"</t>
  </si>
  <si>
    <t>1256436875</t>
  </si>
  <si>
    <t>74</t>
  </si>
  <si>
    <t>725820801</t>
  </si>
  <si>
    <t>Demontáž baterie do G 3 / 4</t>
  </si>
  <si>
    <t>416552524</t>
  </si>
  <si>
    <t>75</t>
  </si>
  <si>
    <t>725823121</t>
  </si>
  <si>
    <t>Baterie bidetové stojánkové klasické bez výpusti</t>
  </si>
  <si>
    <t>1188783160</t>
  </si>
  <si>
    <t>76</t>
  </si>
  <si>
    <t>725829131</t>
  </si>
  <si>
    <t>Montáž baterie umyvadlové stojánkové G 1/2 ostatní typ</t>
  </si>
  <si>
    <t>1260969591</t>
  </si>
  <si>
    <t>77</t>
  </si>
  <si>
    <t>55144004</t>
  </si>
  <si>
    <t xml:space="preserve">baterie umyvadlová stojánková páková  </t>
  </si>
  <si>
    <t>794653384</t>
  </si>
  <si>
    <t>78</t>
  </si>
  <si>
    <t>725841311</t>
  </si>
  <si>
    <t>Baterie sprchová nástěnná pákové</t>
  </si>
  <si>
    <t>404157483</t>
  </si>
  <si>
    <t>726</t>
  </si>
  <si>
    <t>Zdravotechnika - předstěnové instalace</t>
  </si>
  <si>
    <t>79</t>
  </si>
  <si>
    <t>726131011</t>
  </si>
  <si>
    <t>Instalační předstěna - bidet Gebereit duofix vč. tlačítka</t>
  </si>
  <si>
    <t>32038522</t>
  </si>
  <si>
    <t>80</t>
  </si>
  <si>
    <t>72613104</t>
  </si>
  <si>
    <t>Instalační předstěna - klozet závěsný Geberit duofix vč. tlačítka</t>
  </si>
  <si>
    <t>-1616166194</t>
  </si>
  <si>
    <t>02 - ústřední vytápění</t>
  </si>
  <si>
    <t xml:space="preserve">    727 - Zdravotechnika - požární ochrana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</si>
  <si>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</si>
  <si>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</si>
  <si>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</si>
  <si>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</si>
  <si>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857930654</t>
  </si>
  <si>
    <t>411386611</t>
  </si>
  <si>
    <t>Zabetonování prostupů v instalačních šachtách ze suchých směsí pl do 0,09 m2 ve stropech</t>
  </si>
  <si>
    <t>498070168</t>
  </si>
  <si>
    <t>-883267665</t>
  </si>
  <si>
    <t>-1532129265</t>
  </si>
  <si>
    <t>1995485582</t>
  </si>
  <si>
    <t>972012211</t>
  </si>
  <si>
    <t>Vybourání výplní otvorů z lehkých betonů v prefabrikovaných stropech tl přes 120 mm pl 0,09 m2</t>
  </si>
  <si>
    <t>166554577</t>
  </si>
  <si>
    <t>-1938515780</t>
  </si>
  <si>
    <t>67018812</t>
  </si>
  <si>
    <t>-2060185627</t>
  </si>
  <si>
    <t>-282294567</t>
  </si>
  <si>
    <t>1629638923</t>
  </si>
  <si>
    <t>1501864968</t>
  </si>
  <si>
    <t>63154012</t>
  </si>
  <si>
    <t>pouzdro izolační potrubní s jednostrannou Al fólií max. 250/100 °C 15/25 mm</t>
  </si>
  <si>
    <t>1282158469</t>
  </si>
  <si>
    <t>63154510</t>
  </si>
  <si>
    <t>pouzdro izolační potrubní s jednostrannou Al fólií max. 250/100 °C 22/25 mm</t>
  </si>
  <si>
    <t>-134580154</t>
  </si>
  <si>
    <t>63154511</t>
  </si>
  <si>
    <t>pouzdro izolační potrubní s jednostrannou Al fólií max. 250/100 °C 28/25 mm</t>
  </si>
  <si>
    <t>1637261585</t>
  </si>
  <si>
    <t>593695797</t>
  </si>
  <si>
    <t>727</t>
  </si>
  <si>
    <t>Zdravotechnika - požární ochrana</t>
  </si>
  <si>
    <t>7271</t>
  </si>
  <si>
    <t>Protipožární ucpávka tmel DN50</t>
  </si>
  <si>
    <t>818309517</t>
  </si>
  <si>
    <t>733</t>
  </si>
  <si>
    <t>Ústřední vytápění - potrubí</t>
  </si>
  <si>
    <t>733110806</t>
  </si>
  <si>
    <t>Demontáž potrubí ocelového závitového do DN 32</t>
  </si>
  <si>
    <t>296412902</t>
  </si>
  <si>
    <t>7331901</t>
  </si>
  <si>
    <t>Topná a tlaková zkouška</t>
  </si>
  <si>
    <t>kpl</t>
  </si>
  <si>
    <t>175373503</t>
  </si>
  <si>
    <t>5526</t>
  </si>
  <si>
    <t>přechod cu /ocel, D32</t>
  </si>
  <si>
    <t>437232430</t>
  </si>
  <si>
    <t>733223301</t>
  </si>
  <si>
    <t>Potrubí měděné spojované lisováním 15x1 ÚT</t>
  </si>
  <si>
    <t>-291900097</t>
  </si>
  <si>
    <t>733223303</t>
  </si>
  <si>
    <t>Potrubí měděné spojované lisováním 22x1 ÚT</t>
  </si>
  <si>
    <t>-1470517483</t>
  </si>
  <si>
    <t>733223304</t>
  </si>
  <si>
    <t>Potrubí měděné spojované lisováním 28x1 ÚT</t>
  </si>
  <si>
    <t>-1036140484</t>
  </si>
  <si>
    <t>733223302.1</t>
  </si>
  <si>
    <t>Potrubí měděné chránička 18x1 ÚT</t>
  </si>
  <si>
    <t>-672163801</t>
  </si>
  <si>
    <t>733223304.1</t>
  </si>
  <si>
    <t>Potrubí měděné chránička 28x1 ÚT</t>
  </si>
  <si>
    <t>192233019</t>
  </si>
  <si>
    <t>733223305.1</t>
  </si>
  <si>
    <t>Potrubí měděné chránička 35x1,5 ÚT</t>
  </si>
  <si>
    <t>554260081</t>
  </si>
  <si>
    <t>733291101</t>
  </si>
  <si>
    <t>Zkouška těsnosti potrubí měděné do D 35x1,5</t>
  </si>
  <si>
    <t>2090275168</t>
  </si>
  <si>
    <t>998733202</t>
  </si>
  <si>
    <t>Přesun hmot procentní pro rozvody potrubí v objektech v do 12 m</t>
  </si>
  <si>
    <t>-759703856</t>
  </si>
  <si>
    <t>734</t>
  </si>
  <si>
    <t>Ústřední vytápění - armatury</t>
  </si>
  <si>
    <t>722224115</t>
  </si>
  <si>
    <t>Kohout plnicí nebo vypouštěcí G 1/2 PN 10 s jedním závitem</t>
  </si>
  <si>
    <t>CS ÚRS 2014 01</t>
  </si>
  <si>
    <t>1272911386</t>
  </si>
  <si>
    <t>734200823</t>
  </si>
  <si>
    <t>Demontáž armatury závitové do G 6/4</t>
  </si>
  <si>
    <t>389781913</t>
  </si>
  <si>
    <t>734209113</t>
  </si>
  <si>
    <t>Montáž armatury závitové s dvěma závity G 1/2</t>
  </si>
  <si>
    <t>1174736367</t>
  </si>
  <si>
    <t>55114124</t>
  </si>
  <si>
    <t>kohout kulový PN 42 T 185°C chromovaný 1/2" červený</t>
  </si>
  <si>
    <t>460875313</t>
  </si>
  <si>
    <t>553</t>
  </si>
  <si>
    <t xml:space="preserve">Dvojregulační ventil DN15 přímý </t>
  </si>
  <si>
    <t>1411174183</t>
  </si>
  <si>
    <t>734209115</t>
  </si>
  <si>
    <t>Montáž armatury závitové s dvěma závity G 1</t>
  </si>
  <si>
    <t>-1135088535</t>
  </si>
  <si>
    <t>551141280</t>
  </si>
  <si>
    <t>kulový kohout, PN 35, T 185 C, chromovaný R250D 1" červený</t>
  </si>
  <si>
    <t>-2052858775</t>
  </si>
  <si>
    <t>734211113</t>
  </si>
  <si>
    <t>Ventil závitový odvzdušňovací G 3/8 PN 10 do 120°C otopných těles</t>
  </si>
  <si>
    <t>-1714806175</t>
  </si>
  <si>
    <t>734211120</t>
  </si>
  <si>
    <t>Ventil závitový odvzdušňovací G 1/2 PN 14 do 120°C automatický</t>
  </si>
  <si>
    <t>534175795</t>
  </si>
  <si>
    <t>73422168</t>
  </si>
  <si>
    <t>Termostatická hlavice pro veřejné budovy s vest. čidlem - mtž a dodávka</t>
  </si>
  <si>
    <t>-1287339455</t>
  </si>
  <si>
    <t>734261712</t>
  </si>
  <si>
    <t>Šroubení regulační radiátorové přímé G 1/2 bez vypouštění</t>
  </si>
  <si>
    <t>317896058</t>
  </si>
  <si>
    <t>998734202</t>
  </si>
  <si>
    <t>Přesun hmot procentní pro armatury v objektech v do 12 m</t>
  </si>
  <si>
    <t>689819556</t>
  </si>
  <si>
    <t>735</t>
  </si>
  <si>
    <t>Ústřední vytápění - otopná tělesa</t>
  </si>
  <si>
    <t>735000912</t>
  </si>
  <si>
    <t>Vyregulování termost.ventilů a šroubení</t>
  </si>
  <si>
    <t>-567333332</t>
  </si>
  <si>
    <t>73511181</t>
  </si>
  <si>
    <t>Demontáž otopného tělesa  článkového</t>
  </si>
  <si>
    <t>článků</t>
  </si>
  <si>
    <t>813581581</t>
  </si>
  <si>
    <t>735159210</t>
  </si>
  <si>
    <t>Montáž otopných těles panelových dvouřadých délky do 1140 mm</t>
  </si>
  <si>
    <t>542065880</t>
  </si>
  <si>
    <t>KRD.22060050500010</t>
  </si>
  <si>
    <t>těleso otopné deskové RADIK typ22 V600 L500 mm</t>
  </si>
  <si>
    <t>-187820570</t>
  </si>
  <si>
    <t>KRD.21060050500010</t>
  </si>
  <si>
    <t>těleso otopné deskové RADIK typ21 V600 L500 mm</t>
  </si>
  <si>
    <t>-1463629015</t>
  </si>
  <si>
    <t>735164532</t>
  </si>
  <si>
    <t>Montáž otopného tělesa trubkového volně výšky tělesa přes 1500 mm</t>
  </si>
  <si>
    <t>-1033042380</t>
  </si>
  <si>
    <t>54153070</t>
  </si>
  <si>
    <t>Topný žebřík Koralux linear max 1820x600 vč. uchycení</t>
  </si>
  <si>
    <t>762696495</t>
  </si>
  <si>
    <t>735191905</t>
  </si>
  <si>
    <t>Odvzdušnění otopných těles</t>
  </si>
  <si>
    <t>-24348269</t>
  </si>
  <si>
    <t>735211811</t>
  </si>
  <si>
    <t xml:space="preserve">Demontáž registru trubkového žebrového do 76/156 délka do do3 m </t>
  </si>
  <si>
    <t>-857745565</t>
  </si>
  <si>
    <t>783</t>
  </si>
  <si>
    <t>Dokončovací práce - nátěry</t>
  </si>
  <si>
    <t>7836176131</t>
  </si>
  <si>
    <t>Krycí dvojnásobný syntetický samozákladující nátěr potrubí DN do 50 mm 1x email</t>
  </si>
  <si>
    <t>-806459254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</si>
</sst>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11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19" fillId="4" borderId="0" xfId="0" applyNumberFormat="1" applyFont="1" applyFill="1" applyAlignment="1">
      <alignment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8" fillId="0" borderId="23" xfId="0" applyFont="1" applyBorder="1" applyAlignment="1" applyProtection="1">
      <alignment horizontal="center" vertical="center"/>
      <protection locked="0"/>
    </xf>
    <xf numFmtId="49" fontId="28" fillId="0" borderId="23" xfId="0" applyNumberFormat="1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167" fontId="28" fillId="0" borderId="23" xfId="0" applyNumberFormat="1" applyFont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9" fillId="2" borderId="0" xfId="0" applyFont="1" applyFill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19" fillId="4" borderId="0" xfId="0" applyNumberFormat="1" applyFont="1" applyFill="1" applyAlignment="1">
      <alignment vertical="center"/>
    </xf>
    <xf numFmtId="0" fontId="0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topLeftCell="A19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63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S4" s="12" t="s">
        <v>11</v>
      </c>
    </row>
    <row r="5" spans="1:74" ht="12" customHeight="1">
      <c r="B5" s="15"/>
      <c r="D5" s="18" t="s">
        <v>12</v>
      </c>
      <c r="K5" s="160" t="s">
        <v>13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5"/>
      <c r="BS5" s="12" t="s">
        <v>6</v>
      </c>
    </row>
    <row r="6" spans="1:74" ht="36.950000000000003" customHeight="1">
      <c r="B6" s="15"/>
      <c r="D6" s="19" t="s">
        <v>14</v>
      </c>
      <c r="K6" s="162" t="s">
        <v>15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5"/>
      <c r="BS6" s="12" t="s">
        <v>6</v>
      </c>
    </row>
    <row r="7" spans="1:74" ht="12" customHeight="1">
      <c r="B7" s="15"/>
      <c r="D7" s="20" t="s">
        <v>16</v>
      </c>
      <c r="K7" s="12" t="s">
        <v>1</v>
      </c>
      <c r="AK7" s="20" t="s">
        <v>17</v>
      </c>
      <c r="AN7" s="12" t="s">
        <v>1</v>
      </c>
      <c r="AR7" s="15"/>
      <c r="BS7" s="12" t="s">
        <v>6</v>
      </c>
    </row>
    <row r="8" spans="1:74" ht="12" customHeight="1">
      <c r="B8" s="15"/>
      <c r="D8" s="20" t="s">
        <v>18</v>
      </c>
      <c r="K8" s="12" t="s">
        <v>19</v>
      </c>
      <c r="AK8" s="20" t="s">
        <v>20</v>
      </c>
      <c r="AN8" s="12" t="s">
        <v>21</v>
      </c>
      <c r="AR8" s="15"/>
      <c r="BS8" s="12" t="s">
        <v>6</v>
      </c>
    </row>
    <row r="9" spans="1:74" ht="14.45" customHeight="1">
      <c r="B9" s="15"/>
      <c r="AR9" s="15"/>
      <c r="BS9" s="12" t="s">
        <v>6</v>
      </c>
    </row>
    <row r="10" spans="1:74" ht="12" customHeight="1">
      <c r="B10" s="15"/>
      <c r="D10" s="20" t="s">
        <v>22</v>
      </c>
      <c r="AK10" s="20" t="s">
        <v>23</v>
      </c>
      <c r="AN10" s="12" t="s">
        <v>1</v>
      </c>
      <c r="AR10" s="15"/>
      <c r="BS10" s="12" t="s">
        <v>6</v>
      </c>
    </row>
    <row r="11" spans="1:74" ht="18.399999999999999" customHeight="1">
      <c r="B11" s="15"/>
      <c r="E11" s="12" t="s">
        <v>19</v>
      </c>
      <c r="AK11" s="20" t="s">
        <v>24</v>
      </c>
      <c r="AN11" s="12" t="s">
        <v>1</v>
      </c>
      <c r="AR11" s="15"/>
      <c r="BS11" s="12" t="s">
        <v>6</v>
      </c>
    </row>
    <row r="12" spans="1:74" ht="6.95" customHeight="1">
      <c r="B12" s="15"/>
      <c r="AR12" s="15"/>
      <c r="BS12" s="12" t="s">
        <v>6</v>
      </c>
    </row>
    <row r="13" spans="1:74" ht="12" customHeight="1">
      <c r="B13" s="15"/>
      <c r="D13" s="20" t="s">
        <v>25</v>
      </c>
      <c r="AK13" s="20" t="s">
        <v>23</v>
      </c>
      <c r="AN13" s="12" t="s">
        <v>1</v>
      </c>
      <c r="AR13" s="15"/>
      <c r="BS13" s="12" t="s">
        <v>6</v>
      </c>
    </row>
    <row r="14" spans="1:74" ht="11.25">
      <c r="B14" s="15"/>
      <c r="E14" s="12" t="s">
        <v>19</v>
      </c>
      <c r="AK14" s="20" t="s">
        <v>24</v>
      </c>
      <c r="AN14" s="12" t="s">
        <v>1</v>
      </c>
      <c r="AR14" s="15"/>
      <c r="BS14" s="12" t="s">
        <v>6</v>
      </c>
    </row>
    <row r="15" spans="1:74" ht="6.95" customHeight="1">
      <c r="B15" s="15"/>
      <c r="AR15" s="15"/>
      <c r="BS15" s="12" t="s">
        <v>3</v>
      </c>
    </row>
    <row r="16" spans="1:74" ht="12" customHeight="1">
      <c r="B16" s="15"/>
      <c r="D16" s="20" t="s">
        <v>26</v>
      </c>
      <c r="AK16" s="20" t="s">
        <v>23</v>
      </c>
      <c r="AN16" s="12" t="s">
        <v>1</v>
      </c>
      <c r="AR16" s="15"/>
      <c r="BS16" s="12" t="s">
        <v>3</v>
      </c>
    </row>
    <row r="17" spans="2:71" ht="18.399999999999999" customHeight="1">
      <c r="B17" s="15"/>
      <c r="E17" s="12" t="s">
        <v>19</v>
      </c>
      <c r="AK17" s="20" t="s">
        <v>24</v>
      </c>
      <c r="AN17" s="12" t="s">
        <v>1</v>
      </c>
      <c r="AR17" s="15"/>
      <c r="BS17" s="12" t="s">
        <v>27</v>
      </c>
    </row>
    <row r="18" spans="2:71" ht="6.95" customHeight="1">
      <c r="B18" s="15"/>
      <c r="AR18" s="15"/>
      <c r="BS18" s="12" t="s">
        <v>6</v>
      </c>
    </row>
    <row r="19" spans="2:71" ht="12" customHeight="1">
      <c r="B19" s="15"/>
      <c r="D19" s="20" t="s">
        <v>28</v>
      </c>
      <c r="AK19" s="20" t="s">
        <v>23</v>
      </c>
      <c r="AN19" s="12" t="s">
        <v>1</v>
      </c>
      <c r="AR19" s="15"/>
      <c r="BS19" s="12" t="s">
        <v>6</v>
      </c>
    </row>
    <row r="20" spans="2:71" ht="18.399999999999999" customHeight="1">
      <c r="B20" s="15"/>
      <c r="E20" s="12" t="s">
        <v>19</v>
      </c>
      <c r="AK20" s="20" t="s">
        <v>24</v>
      </c>
      <c r="AN20" s="12" t="s">
        <v>1</v>
      </c>
      <c r="AR20" s="15"/>
      <c r="BS20" s="12" t="s">
        <v>27</v>
      </c>
    </row>
    <row r="21" spans="2:71" ht="6.95" customHeight="1">
      <c r="B21" s="15"/>
      <c r="AR21" s="15"/>
    </row>
    <row r="22" spans="2:71" ht="12" customHeight="1">
      <c r="B22" s="15"/>
      <c r="D22" s="20" t="s">
        <v>29</v>
      </c>
      <c r="AR22" s="15"/>
    </row>
    <row r="23" spans="2:71" ht="16.5" customHeight="1">
      <c r="B23" s="15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5"/>
    </row>
    <row r="24" spans="2:71" ht="6.95" customHeight="1">
      <c r="B24" s="15"/>
      <c r="AR24" s="15"/>
    </row>
    <row r="25" spans="2:71" ht="6.95" customHeight="1">
      <c r="B25" s="15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5"/>
    </row>
    <row r="26" spans="2:71" ht="14.45" customHeight="1">
      <c r="B26" s="15"/>
      <c r="D26" s="23" t="s">
        <v>30</v>
      </c>
      <c r="AK26" s="181">
        <f>ROUND(AG57,2)</f>
        <v>0</v>
      </c>
      <c r="AL26" s="161"/>
      <c r="AM26" s="161"/>
      <c r="AN26" s="161"/>
      <c r="AO26" s="161"/>
      <c r="AR26" s="15"/>
    </row>
    <row r="27" spans="2:71" ht="14.45" customHeight="1">
      <c r="B27" s="15"/>
      <c r="D27" s="23" t="s">
        <v>31</v>
      </c>
      <c r="AK27" s="181">
        <f>ROUND(AG61, 2)</f>
        <v>0</v>
      </c>
      <c r="AL27" s="181"/>
      <c r="AM27" s="181"/>
      <c r="AN27" s="181"/>
      <c r="AO27" s="181"/>
      <c r="AR27" s="15"/>
    </row>
    <row r="28" spans="2:71" s="1" customFormat="1" ht="6.95" customHeight="1">
      <c r="B28" s="25"/>
      <c r="AR28" s="25"/>
    </row>
    <row r="29" spans="2:71" s="1" customFormat="1" ht="25.9" customHeight="1">
      <c r="B29" s="25"/>
      <c r="D29" s="26" t="s">
        <v>32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182">
        <f>ROUND(AK26 + AK27, 2)</f>
        <v>0</v>
      </c>
      <c r="AL29" s="183"/>
      <c r="AM29" s="183"/>
      <c r="AN29" s="183"/>
      <c r="AO29" s="183"/>
      <c r="AR29" s="25"/>
    </row>
    <row r="30" spans="2:71" s="1" customFormat="1" ht="6.95" customHeight="1">
      <c r="B30" s="25"/>
      <c r="AR30" s="25"/>
    </row>
    <row r="31" spans="2:71" s="1" customFormat="1" ht="11.25">
      <c r="B31" s="25"/>
      <c r="L31" s="184" t="s">
        <v>33</v>
      </c>
      <c r="M31" s="184"/>
      <c r="N31" s="184"/>
      <c r="O31" s="184"/>
      <c r="P31" s="184"/>
      <c r="W31" s="184" t="s">
        <v>34</v>
      </c>
      <c r="X31" s="184"/>
      <c r="Y31" s="184"/>
      <c r="Z31" s="184"/>
      <c r="AA31" s="184"/>
      <c r="AB31" s="184"/>
      <c r="AC31" s="184"/>
      <c r="AD31" s="184"/>
      <c r="AE31" s="184"/>
      <c r="AK31" s="184" t="s">
        <v>35</v>
      </c>
      <c r="AL31" s="184"/>
      <c r="AM31" s="184"/>
      <c r="AN31" s="184"/>
      <c r="AO31" s="184"/>
      <c r="AR31" s="25"/>
    </row>
    <row r="32" spans="2:71" s="2" customFormat="1" ht="14.45" customHeight="1">
      <c r="B32" s="29"/>
      <c r="D32" s="20" t="s">
        <v>36</v>
      </c>
      <c r="F32" s="20" t="s">
        <v>37</v>
      </c>
      <c r="L32" s="180">
        <v>0.21</v>
      </c>
      <c r="M32" s="157"/>
      <c r="N32" s="157"/>
      <c r="O32" s="157"/>
      <c r="P32" s="157"/>
      <c r="W32" s="156">
        <f>ROUND(AZ57 + SUM(CD61), 2)</f>
        <v>0</v>
      </c>
      <c r="X32" s="157"/>
      <c r="Y32" s="157"/>
      <c r="Z32" s="157"/>
      <c r="AA32" s="157"/>
      <c r="AB32" s="157"/>
      <c r="AC32" s="157"/>
      <c r="AD32" s="157"/>
      <c r="AE32" s="157"/>
      <c r="AK32" s="156">
        <f>ROUND(AV57 + SUM(BY61), 2)</f>
        <v>0</v>
      </c>
      <c r="AL32" s="157"/>
      <c r="AM32" s="157"/>
      <c r="AN32" s="157"/>
      <c r="AO32" s="157"/>
      <c r="AR32" s="29"/>
    </row>
    <row r="33" spans="2:44" s="2" customFormat="1" ht="14.45" customHeight="1">
      <c r="B33" s="29"/>
      <c r="F33" s="20" t="s">
        <v>38</v>
      </c>
      <c r="L33" s="180">
        <v>0.15</v>
      </c>
      <c r="M33" s="157"/>
      <c r="N33" s="157"/>
      <c r="O33" s="157"/>
      <c r="P33" s="157"/>
      <c r="W33" s="156">
        <f>ROUND(BA57 + SUM(CE61), 2)</f>
        <v>0</v>
      </c>
      <c r="X33" s="157"/>
      <c r="Y33" s="157"/>
      <c r="Z33" s="157"/>
      <c r="AA33" s="157"/>
      <c r="AB33" s="157"/>
      <c r="AC33" s="157"/>
      <c r="AD33" s="157"/>
      <c r="AE33" s="157"/>
      <c r="AK33" s="156">
        <f>ROUND(AW57 + SUM(BZ61), 2)</f>
        <v>0</v>
      </c>
      <c r="AL33" s="157"/>
      <c r="AM33" s="157"/>
      <c r="AN33" s="157"/>
      <c r="AO33" s="157"/>
      <c r="AR33" s="29"/>
    </row>
    <row r="34" spans="2:44" s="2" customFormat="1" ht="14.45" hidden="1" customHeight="1">
      <c r="B34" s="29"/>
      <c r="F34" s="20" t="s">
        <v>39</v>
      </c>
      <c r="L34" s="180">
        <v>0.21</v>
      </c>
      <c r="M34" s="157"/>
      <c r="N34" s="157"/>
      <c r="O34" s="157"/>
      <c r="P34" s="157"/>
      <c r="W34" s="156">
        <f>ROUND(BB57 + SUM(CF61), 2)</f>
        <v>0</v>
      </c>
      <c r="X34" s="157"/>
      <c r="Y34" s="157"/>
      <c r="Z34" s="157"/>
      <c r="AA34" s="157"/>
      <c r="AB34" s="157"/>
      <c r="AC34" s="157"/>
      <c r="AD34" s="157"/>
      <c r="AE34" s="157"/>
      <c r="AK34" s="156">
        <v>0</v>
      </c>
      <c r="AL34" s="157"/>
      <c r="AM34" s="157"/>
      <c r="AN34" s="157"/>
      <c r="AO34" s="157"/>
      <c r="AR34" s="29"/>
    </row>
    <row r="35" spans="2:44" s="2" customFormat="1" ht="14.45" hidden="1" customHeight="1">
      <c r="B35" s="29"/>
      <c r="F35" s="20" t="s">
        <v>40</v>
      </c>
      <c r="L35" s="180">
        <v>0.15</v>
      </c>
      <c r="M35" s="157"/>
      <c r="N35" s="157"/>
      <c r="O35" s="157"/>
      <c r="P35" s="157"/>
      <c r="W35" s="156">
        <f>ROUND(BC57 + SUM(CG61), 2)</f>
        <v>0</v>
      </c>
      <c r="X35" s="157"/>
      <c r="Y35" s="157"/>
      <c r="Z35" s="157"/>
      <c r="AA35" s="157"/>
      <c r="AB35" s="157"/>
      <c r="AC35" s="157"/>
      <c r="AD35" s="157"/>
      <c r="AE35" s="157"/>
      <c r="AK35" s="156">
        <v>0</v>
      </c>
      <c r="AL35" s="157"/>
      <c r="AM35" s="157"/>
      <c r="AN35" s="157"/>
      <c r="AO35" s="157"/>
      <c r="AR35" s="29"/>
    </row>
    <row r="36" spans="2:44" s="2" customFormat="1" ht="14.45" hidden="1" customHeight="1">
      <c r="B36" s="29"/>
      <c r="F36" s="20" t="s">
        <v>41</v>
      </c>
      <c r="L36" s="180">
        <v>0</v>
      </c>
      <c r="M36" s="157"/>
      <c r="N36" s="157"/>
      <c r="O36" s="157"/>
      <c r="P36" s="157"/>
      <c r="W36" s="156">
        <f>ROUND(BD57 + SUM(CH61), 2)</f>
        <v>0</v>
      </c>
      <c r="X36" s="157"/>
      <c r="Y36" s="157"/>
      <c r="Z36" s="157"/>
      <c r="AA36" s="157"/>
      <c r="AB36" s="157"/>
      <c r="AC36" s="157"/>
      <c r="AD36" s="157"/>
      <c r="AE36" s="157"/>
      <c r="AK36" s="156">
        <v>0</v>
      </c>
      <c r="AL36" s="157"/>
      <c r="AM36" s="157"/>
      <c r="AN36" s="157"/>
      <c r="AO36" s="157"/>
      <c r="AR36" s="29"/>
    </row>
    <row r="37" spans="2:44" s="1" customFormat="1" ht="6.95" customHeight="1">
      <c r="B37" s="25"/>
      <c r="AR37" s="25"/>
    </row>
    <row r="38" spans="2:44" s="1" customFormat="1" ht="25.9" customHeight="1">
      <c r="B38" s="25"/>
      <c r="C38" s="31"/>
      <c r="D38" s="32" t="s">
        <v>42</v>
      </c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4" t="s">
        <v>43</v>
      </c>
      <c r="U38" s="33"/>
      <c r="V38" s="33"/>
      <c r="W38" s="33"/>
      <c r="X38" s="158" t="s">
        <v>44</v>
      </c>
      <c r="Y38" s="159"/>
      <c r="Z38" s="159"/>
      <c r="AA38" s="159"/>
      <c r="AB38" s="159"/>
      <c r="AC38" s="33"/>
      <c r="AD38" s="33"/>
      <c r="AE38" s="33"/>
      <c r="AF38" s="33"/>
      <c r="AG38" s="33"/>
      <c r="AH38" s="33"/>
      <c r="AI38" s="33"/>
      <c r="AJ38" s="33"/>
      <c r="AK38" s="185">
        <f>SUM(AK29:AK36)</f>
        <v>0</v>
      </c>
      <c r="AL38" s="159"/>
      <c r="AM38" s="159"/>
      <c r="AN38" s="159"/>
      <c r="AO38" s="186"/>
      <c r="AP38" s="31"/>
      <c r="AQ38" s="31"/>
      <c r="AR38" s="25"/>
    </row>
    <row r="39" spans="2:44" s="1" customFormat="1" ht="6.95" customHeight="1">
      <c r="B39" s="25"/>
      <c r="AR39" s="25"/>
    </row>
    <row r="40" spans="2:44" s="1" customFormat="1" ht="6.9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25"/>
    </row>
    <row r="44" spans="2:44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25"/>
    </row>
    <row r="45" spans="2:44" s="1" customFormat="1" ht="24.95" customHeight="1">
      <c r="B45" s="25"/>
      <c r="C45" s="16" t="s">
        <v>45</v>
      </c>
      <c r="AR45" s="25"/>
    </row>
    <row r="46" spans="2:44" s="1" customFormat="1" ht="6.95" customHeight="1">
      <c r="B46" s="25"/>
      <c r="AR46" s="25"/>
    </row>
    <row r="47" spans="2:44" s="1" customFormat="1" ht="12" customHeight="1">
      <c r="B47" s="25"/>
      <c r="C47" s="20" t="s">
        <v>12</v>
      </c>
      <c r="L47" s="1" t="str">
        <f>K5</f>
        <v>RB-20-03-01</v>
      </c>
      <c r="AR47" s="25"/>
    </row>
    <row r="48" spans="2:44" s="3" customFormat="1" ht="36.950000000000003" customHeight="1">
      <c r="B48" s="39"/>
      <c r="C48" s="40" t="s">
        <v>14</v>
      </c>
      <c r="L48" s="187" t="str">
        <f>K6</f>
        <v>Stavební úpravy WC, pavilón nová knihovna, část B, VŠB-TU, Ostrava-Poruba</v>
      </c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R48" s="39"/>
    </row>
    <row r="49" spans="1:91" s="1" customFormat="1" ht="6.95" customHeight="1">
      <c r="B49" s="25"/>
      <c r="AR49" s="25"/>
    </row>
    <row r="50" spans="1:91" s="1" customFormat="1" ht="12" customHeight="1">
      <c r="B50" s="25"/>
      <c r="C50" s="20" t="s">
        <v>18</v>
      </c>
      <c r="L50" s="41" t="str">
        <f>IF(K8="","",K8)</f>
        <v xml:space="preserve"> </v>
      </c>
      <c r="AI50" s="20" t="s">
        <v>20</v>
      </c>
      <c r="AM50" s="170" t="str">
        <f>IF(AN8= "","",AN8)</f>
        <v>22. 3. 2020</v>
      </c>
      <c r="AN50" s="170"/>
      <c r="AR50" s="25"/>
    </row>
    <row r="51" spans="1:91" s="1" customFormat="1" ht="6.95" customHeight="1">
      <c r="B51" s="25"/>
      <c r="AR51" s="25"/>
    </row>
    <row r="52" spans="1:91" s="1" customFormat="1" ht="13.7" customHeight="1">
      <c r="B52" s="25"/>
      <c r="C52" s="20" t="s">
        <v>22</v>
      </c>
      <c r="L52" s="1" t="str">
        <f>IF(E11= "","",E11)</f>
        <v xml:space="preserve"> </v>
      </c>
      <c r="AI52" s="20" t="s">
        <v>26</v>
      </c>
      <c r="AM52" s="171" t="str">
        <f>IF(E17="","",E17)</f>
        <v xml:space="preserve"> </v>
      </c>
      <c r="AN52" s="172"/>
      <c r="AO52" s="172"/>
      <c r="AP52" s="172"/>
      <c r="AR52" s="25"/>
      <c r="AS52" s="164" t="s">
        <v>46</v>
      </c>
      <c r="AT52" s="165"/>
      <c r="AU52" s="43"/>
      <c r="AV52" s="43"/>
      <c r="AW52" s="43"/>
      <c r="AX52" s="43"/>
      <c r="AY52" s="43"/>
      <c r="AZ52" s="43"/>
      <c r="BA52" s="43"/>
      <c r="BB52" s="43"/>
      <c r="BC52" s="43"/>
      <c r="BD52" s="44"/>
    </row>
    <row r="53" spans="1:91" s="1" customFormat="1" ht="13.7" customHeight="1">
      <c r="B53" s="25"/>
      <c r="C53" s="20" t="s">
        <v>25</v>
      </c>
      <c r="L53" s="1" t="str">
        <f>IF(E14="","",E14)</f>
        <v xml:space="preserve"> </v>
      </c>
      <c r="AI53" s="20" t="s">
        <v>28</v>
      </c>
      <c r="AM53" s="171" t="str">
        <f>IF(E20="","",E20)</f>
        <v xml:space="preserve"> </v>
      </c>
      <c r="AN53" s="172"/>
      <c r="AO53" s="172"/>
      <c r="AP53" s="172"/>
      <c r="AR53" s="25"/>
      <c r="AS53" s="166"/>
      <c r="AT53" s="167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1" s="1" customFormat="1" ht="10.9" customHeight="1">
      <c r="B54" s="25"/>
      <c r="AR54" s="25"/>
      <c r="AS54" s="166"/>
      <c r="AT54" s="167"/>
      <c r="AU54" s="46"/>
      <c r="AV54" s="46"/>
      <c r="AW54" s="46"/>
      <c r="AX54" s="46"/>
      <c r="AY54" s="46"/>
      <c r="AZ54" s="46"/>
      <c r="BA54" s="46"/>
      <c r="BB54" s="46"/>
      <c r="BC54" s="46"/>
      <c r="BD54" s="47"/>
    </row>
    <row r="55" spans="1:91" s="1" customFormat="1" ht="29.25" customHeight="1">
      <c r="B55" s="25"/>
      <c r="C55" s="189" t="s">
        <v>47</v>
      </c>
      <c r="D55" s="174"/>
      <c r="E55" s="174"/>
      <c r="F55" s="174"/>
      <c r="G55" s="174"/>
      <c r="H55" s="48"/>
      <c r="I55" s="173" t="s">
        <v>48</v>
      </c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90" t="s">
        <v>49</v>
      </c>
      <c r="AH55" s="174"/>
      <c r="AI55" s="174"/>
      <c r="AJ55" s="174"/>
      <c r="AK55" s="174"/>
      <c r="AL55" s="174"/>
      <c r="AM55" s="174"/>
      <c r="AN55" s="173" t="s">
        <v>50</v>
      </c>
      <c r="AO55" s="174"/>
      <c r="AP55" s="175"/>
      <c r="AQ55" s="49" t="s">
        <v>51</v>
      </c>
      <c r="AR55" s="25"/>
      <c r="AS55" s="50" t="s">
        <v>52</v>
      </c>
      <c r="AT55" s="51" t="s">
        <v>53</v>
      </c>
      <c r="AU55" s="51" t="s">
        <v>54</v>
      </c>
      <c r="AV55" s="51" t="s">
        <v>55</v>
      </c>
      <c r="AW55" s="51" t="s">
        <v>56</v>
      </c>
      <c r="AX55" s="51" t="s">
        <v>57</v>
      </c>
      <c r="AY55" s="51" t="s">
        <v>58</v>
      </c>
      <c r="AZ55" s="51" t="s">
        <v>59</v>
      </c>
      <c r="BA55" s="51" t="s">
        <v>60</v>
      </c>
      <c r="BB55" s="51" t="s">
        <v>61</v>
      </c>
      <c r="BC55" s="51" t="s">
        <v>62</v>
      </c>
      <c r="BD55" s="52" t="s">
        <v>63</v>
      </c>
    </row>
    <row r="56" spans="1:91" s="1" customFormat="1" ht="10.9" customHeight="1">
      <c r="B56" s="25"/>
      <c r="AR56" s="25"/>
      <c r="AS56" s="5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4"/>
    </row>
    <row r="57" spans="1:91" s="4" customFormat="1" ht="32.450000000000003" customHeight="1">
      <c r="B57" s="54"/>
      <c r="C57" s="55" t="s">
        <v>64</v>
      </c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176">
        <f>ROUND(SUM(AG58:AG59),2)</f>
        <v>0</v>
      </c>
      <c r="AH57" s="176"/>
      <c r="AI57" s="176"/>
      <c r="AJ57" s="176"/>
      <c r="AK57" s="176"/>
      <c r="AL57" s="176"/>
      <c r="AM57" s="176"/>
      <c r="AN57" s="177">
        <f>SUM(AG57,AT57)</f>
        <v>0</v>
      </c>
      <c r="AO57" s="177"/>
      <c r="AP57" s="177"/>
      <c r="AQ57" s="58" t="s">
        <v>1</v>
      </c>
      <c r="AR57" s="54"/>
      <c r="AS57" s="59">
        <f>ROUND(SUM(AS58:AS59),2)</f>
        <v>0</v>
      </c>
      <c r="AT57" s="60">
        <f>ROUND(SUM(AV57:AW57),2)</f>
        <v>0</v>
      </c>
      <c r="AU57" s="61">
        <f>ROUND(SUM(AU58:AU59),5)</f>
        <v>826.72661000000005</v>
      </c>
      <c r="AV57" s="60">
        <f>ROUND(AZ57*L32,2)</f>
        <v>0</v>
      </c>
      <c r="AW57" s="60">
        <f>ROUND(BA57*L33,2)</f>
        <v>0</v>
      </c>
      <c r="AX57" s="60">
        <f>ROUND(BB57*L32,2)</f>
        <v>0</v>
      </c>
      <c r="AY57" s="60">
        <f>ROUND(BC57*L33,2)</f>
        <v>0</v>
      </c>
      <c r="AZ57" s="60">
        <f>ROUND(SUM(AZ58:AZ59),2)</f>
        <v>0</v>
      </c>
      <c r="BA57" s="60">
        <f>ROUND(SUM(BA58:BA59),2)</f>
        <v>0</v>
      </c>
      <c r="BB57" s="60">
        <f>ROUND(SUM(BB58:BB59),2)</f>
        <v>0</v>
      </c>
      <c r="BC57" s="60">
        <f>ROUND(SUM(BC58:BC59),2)</f>
        <v>0</v>
      </c>
      <c r="BD57" s="62">
        <f>ROUND(SUM(BD58:BD59),2)</f>
        <v>0</v>
      </c>
      <c r="BS57" s="63" t="s">
        <v>65</v>
      </c>
      <c r="BT57" s="63" t="s">
        <v>66</v>
      </c>
      <c r="BU57" s="64" t="s">
        <v>67</v>
      </c>
      <c r="BV57" s="63" t="s">
        <v>68</v>
      </c>
      <c r="BW57" s="63" t="s">
        <v>4</v>
      </c>
      <c r="BX57" s="63" t="s">
        <v>69</v>
      </c>
      <c r="CL57" s="63" t="s">
        <v>1</v>
      </c>
    </row>
    <row r="58" spans="1:91" s="5" customFormat="1" ht="16.5" customHeight="1">
      <c r="A58" s="65" t="s">
        <v>70</v>
      </c>
      <c r="B58" s="66"/>
      <c r="C58" s="67"/>
      <c r="D58" s="191" t="s">
        <v>71</v>
      </c>
      <c r="E58" s="191"/>
      <c r="F58" s="191"/>
      <c r="G58" s="191"/>
      <c r="H58" s="191"/>
      <c r="I58" s="68"/>
      <c r="J58" s="191" t="s">
        <v>72</v>
      </c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68">
        <f>'01 - zdravotechnika'!J32</f>
        <v>0</v>
      </c>
      <c r="AH58" s="169"/>
      <c r="AI58" s="169"/>
      <c r="AJ58" s="169"/>
      <c r="AK58" s="169"/>
      <c r="AL58" s="169"/>
      <c r="AM58" s="169"/>
      <c r="AN58" s="168">
        <f>SUM(AG58,AT58)</f>
        <v>0</v>
      </c>
      <c r="AO58" s="169"/>
      <c r="AP58" s="169"/>
      <c r="AQ58" s="69" t="s">
        <v>73</v>
      </c>
      <c r="AR58" s="66"/>
      <c r="AS58" s="70">
        <v>0</v>
      </c>
      <c r="AT58" s="71">
        <f>ROUND(SUM(AV58:AW58),2)</f>
        <v>0</v>
      </c>
      <c r="AU58" s="72">
        <f>'01 - zdravotechnika'!P99</f>
        <v>679.77239499999996</v>
      </c>
      <c r="AV58" s="71">
        <f>'01 - zdravotechnika'!J35</f>
        <v>0</v>
      </c>
      <c r="AW58" s="71">
        <f>'01 - zdravotechnika'!J36</f>
        <v>0</v>
      </c>
      <c r="AX58" s="71">
        <f>'01 - zdravotechnika'!J37</f>
        <v>0</v>
      </c>
      <c r="AY58" s="71">
        <f>'01 - zdravotechnika'!J38</f>
        <v>0</v>
      </c>
      <c r="AZ58" s="71">
        <f>'01 - zdravotechnika'!F35</f>
        <v>0</v>
      </c>
      <c r="BA58" s="71">
        <f>'01 - zdravotechnika'!F36</f>
        <v>0</v>
      </c>
      <c r="BB58" s="71">
        <f>'01 - zdravotechnika'!F37</f>
        <v>0</v>
      </c>
      <c r="BC58" s="71">
        <f>'01 - zdravotechnika'!F38</f>
        <v>0</v>
      </c>
      <c r="BD58" s="73">
        <f>'01 - zdravotechnika'!F39</f>
        <v>0</v>
      </c>
      <c r="BT58" s="74" t="s">
        <v>74</v>
      </c>
      <c r="BV58" s="74" t="s">
        <v>68</v>
      </c>
      <c r="BW58" s="74" t="s">
        <v>75</v>
      </c>
      <c r="BX58" s="74" t="s">
        <v>4</v>
      </c>
      <c r="CL58" s="74" t="s">
        <v>1</v>
      </c>
      <c r="CM58" s="74" t="s">
        <v>76</v>
      </c>
    </row>
    <row r="59" spans="1:91" s="5" customFormat="1" ht="16.5" customHeight="1">
      <c r="A59" s="65" t="s">
        <v>70</v>
      </c>
      <c r="B59" s="66"/>
      <c r="C59" s="67"/>
      <c r="D59" s="191" t="s">
        <v>77</v>
      </c>
      <c r="E59" s="191"/>
      <c r="F59" s="191"/>
      <c r="G59" s="191"/>
      <c r="H59" s="191"/>
      <c r="I59" s="68"/>
      <c r="J59" s="191" t="s">
        <v>78</v>
      </c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91"/>
      <c r="AD59" s="191"/>
      <c r="AE59" s="191"/>
      <c r="AF59" s="191"/>
      <c r="AG59" s="168">
        <f>'02 - ústřední vytápění'!J32</f>
        <v>0</v>
      </c>
      <c r="AH59" s="169"/>
      <c r="AI59" s="169"/>
      <c r="AJ59" s="169"/>
      <c r="AK59" s="169"/>
      <c r="AL59" s="169"/>
      <c r="AM59" s="169"/>
      <c r="AN59" s="168">
        <f>SUM(AG59,AT59)</f>
        <v>0</v>
      </c>
      <c r="AO59" s="169"/>
      <c r="AP59" s="169"/>
      <c r="AQ59" s="69" t="s">
        <v>73</v>
      </c>
      <c r="AR59" s="66"/>
      <c r="AS59" s="75">
        <v>0</v>
      </c>
      <c r="AT59" s="76">
        <f>ROUND(SUM(AV59:AW59),2)</f>
        <v>0</v>
      </c>
      <c r="AU59" s="77">
        <f>'02 - ústřední vytápění'!P100</f>
        <v>146.95421399999998</v>
      </c>
      <c r="AV59" s="76">
        <f>'02 - ústřední vytápění'!J35</f>
        <v>0</v>
      </c>
      <c r="AW59" s="76">
        <f>'02 - ústřední vytápění'!J36</f>
        <v>0</v>
      </c>
      <c r="AX59" s="76">
        <f>'02 - ústřední vytápění'!J37</f>
        <v>0</v>
      </c>
      <c r="AY59" s="76">
        <f>'02 - ústřední vytápění'!J38</f>
        <v>0</v>
      </c>
      <c r="AZ59" s="76">
        <f>'02 - ústřední vytápění'!F35</f>
        <v>0</v>
      </c>
      <c r="BA59" s="76">
        <f>'02 - ústřední vytápění'!F36</f>
        <v>0</v>
      </c>
      <c r="BB59" s="76">
        <f>'02 - ústřední vytápění'!F37</f>
        <v>0</v>
      </c>
      <c r="BC59" s="76">
        <f>'02 - ústřední vytápění'!F38</f>
        <v>0</v>
      </c>
      <c r="BD59" s="78">
        <f>'02 - ústřední vytápění'!F39</f>
        <v>0</v>
      </c>
      <c r="BT59" s="74" t="s">
        <v>74</v>
      </c>
      <c r="BV59" s="74" t="s">
        <v>68</v>
      </c>
      <c r="BW59" s="74" t="s">
        <v>79</v>
      </c>
      <c r="BX59" s="74" t="s">
        <v>4</v>
      </c>
      <c r="CL59" s="74" t="s">
        <v>1</v>
      </c>
      <c r="CM59" s="74" t="s">
        <v>76</v>
      </c>
    </row>
    <row r="60" spans="1:91" ht="11.25">
      <c r="B60" s="15"/>
      <c r="AR60" s="15"/>
    </row>
    <row r="61" spans="1:91" s="1" customFormat="1" ht="30" customHeight="1">
      <c r="B61" s="25"/>
      <c r="C61" s="55" t="s">
        <v>80</v>
      </c>
      <c r="AG61" s="177">
        <v>0</v>
      </c>
      <c r="AH61" s="177"/>
      <c r="AI61" s="177"/>
      <c r="AJ61" s="177"/>
      <c r="AK61" s="177"/>
      <c r="AL61" s="177"/>
      <c r="AM61" s="177"/>
      <c r="AN61" s="177">
        <v>0</v>
      </c>
      <c r="AO61" s="177"/>
      <c r="AP61" s="177"/>
      <c r="AQ61" s="79"/>
      <c r="AR61" s="25"/>
      <c r="AS61" s="50" t="s">
        <v>81</v>
      </c>
      <c r="AT61" s="51" t="s">
        <v>82</v>
      </c>
      <c r="AU61" s="51" t="s">
        <v>36</v>
      </c>
      <c r="AV61" s="52" t="s">
        <v>53</v>
      </c>
    </row>
    <row r="62" spans="1:91" s="1" customFormat="1" ht="10.9" customHeight="1">
      <c r="B62" s="25"/>
      <c r="AR62" s="25"/>
    </row>
    <row r="63" spans="1:91" s="1" customFormat="1" ht="30" customHeight="1">
      <c r="B63" s="25"/>
      <c r="C63" s="80" t="s">
        <v>83</v>
      </c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178">
        <f>ROUND(AG57 + AG61, 2)</f>
        <v>0</v>
      </c>
      <c r="AH63" s="178"/>
      <c r="AI63" s="178"/>
      <c r="AJ63" s="178"/>
      <c r="AK63" s="178"/>
      <c r="AL63" s="178"/>
      <c r="AM63" s="178"/>
      <c r="AN63" s="178">
        <f>ROUND(AN57 + AN61, 2)</f>
        <v>0</v>
      </c>
      <c r="AO63" s="178"/>
      <c r="AP63" s="178"/>
      <c r="AQ63" s="81"/>
      <c r="AR63" s="25"/>
    </row>
    <row r="64" spans="1:91" s="1" customFormat="1" ht="6.95" customHeight="1"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25"/>
    </row>
  </sheetData>
  <mergeCells count="50">
    <mergeCell ref="D59:H59"/>
    <mergeCell ref="J59:AF59"/>
    <mergeCell ref="C55:G55"/>
    <mergeCell ref="I55:AF55"/>
    <mergeCell ref="AG55:AM55"/>
    <mergeCell ref="D58:H58"/>
    <mergeCell ref="J58:AF58"/>
    <mergeCell ref="AG61:AM61"/>
    <mergeCell ref="AN61:AP61"/>
    <mergeCell ref="AG63:AM63"/>
    <mergeCell ref="AN63:AP63"/>
    <mergeCell ref="E23:AN23"/>
    <mergeCell ref="L36:P36"/>
    <mergeCell ref="AK26:AO26"/>
    <mergeCell ref="AK36:AO36"/>
    <mergeCell ref="AK27:AO27"/>
    <mergeCell ref="AK29:AO29"/>
    <mergeCell ref="L31:P31"/>
    <mergeCell ref="W31:AE31"/>
    <mergeCell ref="AK31:AO31"/>
    <mergeCell ref="AK32:AO32"/>
    <mergeCell ref="L32:P32"/>
    <mergeCell ref="AK33:AO33"/>
    <mergeCell ref="AN59:AP59"/>
    <mergeCell ref="AM50:AN50"/>
    <mergeCell ref="AM52:AP52"/>
    <mergeCell ref="AM53:AP53"/>
    <mergeCell ref="AN55:AP55"/>
    <mergeCell ref="AN58:AP58"/>
    <mergeCell ref="AG58:AM58"/>
    <mergeCell ref="AG59:AM59"/>
    <mergeCell ref="AG57:AM57"/>
    <mergeCell ref="AN57:AP57"/>
    <mergeCell ref="X38:AB38"/>
    <mergeCell ref="K5:AO5"/>
    <mergeCell ref="K6:AO6"/>
    <mergeCell ref="AR2:BE2"/>
    <mergeCell ref="AS52:AT54"/>
    <mergeCell ref="L33:P33"/>
    <mergeCell ref="AK34:AO34"/>
    <mergeCell ref="L34:P34"/>
    <mergeCell ref="AK35:AO35"/>
    <mergeCell ref="L35:P35"/>
    <mergeCell ref="AK38:AO38"/>
    <mergeCell ref="L48:AO48"/>
    <mergeCell ref="W35:AE35"/>
    <mergeCell ref="W34:AE34"/>
    <mergeCell ref="W32:AE32"/>
    <mergeCell ref="W33:AE33"/>
    <mergeCell ref="W36:AE36"/>
  </mergeCells>
  <hyperlinks>
    <hyperlink ref="A58" location="'01 - zdravotechnika'!C2" display="/" xr:uid="{00000000-0004-0000-0000-000000000000}"/>
    <hyperlink ref="A59" location="'02 - ústřední vytápění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92"/>
  <sheetViews>
    <sheetView showGridLines="0" topLeftCell="A58" workbookViewId="0">
      <selection activeCell="J78" sqref="J7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ht="11.25">
      <c r="A1" s="83"/>
    </row>
    <row r="2" spans="1:46" ht="36.950000000000003" customHeight="1">
      <c r="L2" s="163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2" t="s">
        <v>75</v>
      </c>
    </row>
    <row r="3" spans="1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76</v>
      </c>
    </row>
    <row r="4" spans="1:46" ht="24.95" customHeight="1">
      <c r="B4" s="15"/>
      <c r="D4" s="16" t="s">
        <v>84</v>
      </c>
      <c r="L4" s="15"/>
      <c r="M4" s="17" t="s">
        <v>10</v>
      </c>
      <c r="AT4" s="12" t="s">
        <v>3</v>
      </c>
    </row>
    <row r="5" spans="1:46" ht="6.95" customHeight="1">
      <c r="B5" s="15"/>
      <c r="L5" s="15"/>
    </row>
    <row r="6" spans="1:46" ht="12" customHeight="1">
      <c r="B6" s="15"/>
      <c r="D6" s="20" t="s">
        <v>14</v>
      </c>
      <c r="L6" s="15"/>
    </row>
    <row r="7" spans="1:46" ht="16.5" customHeight="1">
      <c r="B7" s="15"/>
      <c r="E7" s="192" t="str">
        <f>'Rekapitulace stavby'!K6</f>
        <v>Stavební úpravy WC, pavilón nová knihovna, část B, VŠB-TU, Ostrava-Poruba</v>
      </c>
      <c r="F7" s="193"/>
      <c r="G7" s="193"/>
      <c r="H7" s="193"/>
      <c r="L7" s="15"/>
    </row>
    <row r="8" spans="1:46" s="1" customFormat="1" ht="12" customHeight="1">
      <c r="B8" s="25"/>
      <c r="D8" s="20" t="s">
        <v>85</v>
      </c>
      <c r="L8" s="25"/>
    </row>
    <row r="9" spans="1:46" s="1" customFormat="1" ht="36.950000000000003" customHeight="1">
      <c r="B9" s="25"/>
      <c r="E9" s="187" t="s">
        <v>86</v>
      </c>
      <c r="F9" s="172"/>
      <c r="G9" s="172"/>
      <c r="H9" s="172"/>
      <c r="L9" s="25"/>
    </row>
    <row r="10" spans="1:46" s="1" customFormat="1" ht="11.25">
      <c r="B10" s="25"/>
      <c r="L10" s="25"/>
    </row>
    <row r="11" spans="1:46" s="1" customFormat="1" ht="12" customHeight="1">
      <c r="B11" s="25"/>
      <c r="D11" s="20" t="s">
        <v>16</v>
      </c>
      <c r="F11" s="12" t="s">
        <v>1</v>
      </c>
      <c r="I11" s="20" t="s">
        <v>17</v>
      </c>
      <c r="J11" s="12" t="s">
        <v>1</v>
      </c>
      <c r="L11" s="25"/>
    </row>
    <row r="12" spans="1:46" s="1" customFormat="1" ht="12" customHeight="1">
      <c r="B12" s="25"/>
      <c r="D12" s="20" t="s">
        <v>18</v>
      </c>
      <c r="F12" s="12" t="s">
        <v>19</v>
      </c>
      <c r="I12" s="20" t="s">
        <v>20</v>
      </c>
      <c r="J12" s="42" t="str">
        <f>'Rekapitulace stavby'!AN8</f>
        <v>22. 3. 2020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0" t="s">
        <v>22</v>
      </c>
      <c r="I14" s="20" t="s">
        <v>23</v>
      </c>
      <c r="J14" s="12" t="str">
        <f>IF('Rekapitulace stavby'!AN10="","",'Rekapitulace stavby'!AN10)</f>
        <v/>
      </c>
      <c r="L14" s="25"/>
    </row>
    <row r="15" spans="1:46" s="1" customFormat="1" ht="18" customHeight="1">
      <c r="B15" s="25"/>
      <c r="E15" s="12" t="str">
        <f>IF('Rekapitulace stavby'!E11="","",'Rekapitulace stavby'!E11)</f>
        <v xml:space="preserve"> </v>
      </c>
      <c r="I15" s="20" t="s">
        <v>24</v>
      </c>
      <c r="J15" s="12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0" t="s">
        <v>25</v>
      </c>
      <c r="I17" s="20" t="s">
        <v>23</v>
      </c>
      <c r="J17" s="12" t="str">
        <f>'Rekapitulace stavby'!AN13</f>
        <v/>
      </c>
      <c r="L17" s="25"/>
    </row>
    <row r="18" spans="2:12" s="1" customFormat="1" ht="18" customHeight="1">
      <c r="B18" s="25"/>
      <c r="E18" s="160" t="str">
        <f>'Rekapitulace stavby'!E14</f>
        <v xml:space="preserve"> </v>
      </c>
      <c r="F18" s="160"/>
      <c r="G18" s="160"/>
      <c r="H18" s="160"/>
      <c r="I18" s="20" t="s">
        <v>24</v>
      </c>
      <c r="J18" s="12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0" t="s">
        <v>26</v>
      </c>
      <c r="I20" s="20" t="s">
        <v>23</v>
      </c>
      <c r="J20" s="12" t="str">
        <f>IF('Rekapitulace stavby'!AN16="","",'Rekapitulace stavby'!AN16)</f>
        <v/>
      </c>
      <c r="L20" s="25"/>
    </row>
    <row r="21" spans="2:12" s="1" customFormat="1" ht="18" customHeight="1">
      <c r="B21" s="25"/>
      <c r="E21" s="12" t="str">
        <f>IF('Rekapitulace stavby'!E17="","",'Rekapitulace stavby'!E17)</f>
        <v xml:space="preserve"> </v>
      </c>
      <c r="I21" s="20" t="s">
        <v>24</v>
      </c>
      <c r="J21" s="12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0" t="s">
        <v>28</v>
      </c>
      <c r="I23" s="20" t="s">
        <v>23</v>
      </c>
      <c r="J23" s="12" t="str">
        <f>IF('Rekapitulace stavby'!AN19="","",'Rekapitulace stavby'!AN19)</f>
        <v/>
      </c>
      <c r="L23" s="25"/>
    </row>
    <row r="24" spans="2:12" s="1" customFormat="1" ht="18" customHeight="1">
      <c r="B24" s="25"/>
      <c r="E24" s="12" t="str">
        <f>IF('Rekapitulace stavby'!E20="","",'Rekapitulace stavby'!E20)</f>
        <v xml:space="preserve"> </v>
      </c>
      <c r="I24" s="20" t="s">
        <v>24</v>
      </c>
      <c r="J24" s="12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0" t="s">
        <v>29</v>
      </c>
      <c r="L26" s="25"/>
    </row>
    <row r="27" spans="2:12" s="6" customFormat="1" ht="16.5" customHeight="1">
      <c r="B27" s="84"/>
      <c r="E27" s="179" t="s">
        <v>1</v>
      </c>
      <c r="F27" s="179"/>
      <c r="G27" s="179"/>
      <c r="H27" s="179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14.45" customHeight="1">
      <c r="B30" s="25"/>
      <c r="D30" s="85" t="s">
        <v>87</v>
      </c>
      <c r="J30" s="24">
        <f>J61</f>
        <v>0</v>
      </c>
      <c r="L30" s="25"/>
    </row>
    <row r="31" spans="2:12" s="1" customFormat="1" ht="14.45" customHeight="1">
      <c r="B31" s="25"/>
      <c r="D31" s="23" t="s">
        <v>88</v>
      </c>
      <c r="J31" s="24">
        <f>J76</f>
        <v>0</v>
      </c>
      <c r="L31" s="25"/>
    </row>
    <row r="32" spans="2:12" s="1" customFormat="1" ht="25.35" customHeight="1">
      <c r="B32" s="25"/>
      <c r="D32" s="86" t="s">
        <v>32</v>
      </c>
      <c r="J32" s="57">
        <f>ROUND(J30 + J31, 2)</f>
        <v>0</v>
      </c>
      <c r="L32" s="25"/>
    </row>
    <row r="33" spans="2:12" s="1" customFormat="1" ht="6.95" customHeight="1">
      <c r="B33" s="25"/>
      <c r="D33" s="43"/>
      <c r="E33" s="43"/>
      <c r="F33" s="43"/>
      <c r="G33" s="43"/>
      <c r="H33" s="43"/>
      <c r="I33" s="43"/>
      <c r="J33" s="43"/>
      <c r="K33" s="43"/>
      <c r="L33" s="25"/>
    </row>
    <row r="34" spans="2:12" s="1" customFormat="1" ht="14.45" customHeight="1">
      <c r="B34" s="25"/>
      <c r="F34" s="28" t="s">
        <v>34</v>
      </c>
      <c r="I34" s="28" t="s">
        <v>33</v>
      </c>
      <c r="J34" s="28" t="s">
        <v>35</v>
      </c>
      <c r="L34" s="25"/>
    </row>
    <row r="35" spans="2:12" s="1" customFormat="1" ht="14.45" customHeight="1">
      <c r="B35" s="25"/>
      <c r="D35" s="20" t="s">
        <v>36</v>
      </c>
      <c r="E35" s="20" t="s">
        <v>37</v>
      </c>
      <c r="F35" s="87">
        <f>ROUND((SUM(BE76:BE79) + SUM(BE99:BE191)),  2)</f>
        <v>0</v>
      </c>
      <c r="I35" s="30">
        <v>0.21</v>
      </c>
      <c r="J35" s="87">
        <f>ROUND(((SUM(BE76:BE79) + SUM(BE99:BE191))*I35),  2)</f>
        <v>0</v>
      </c>
      <c r="L35" s="25"/>
    </row>
    <row r="36" spans="2:12" s="1" customFormat="1" ht="14.45" customHeight="1">
      <c r="B36" s="25"/>
      <c r="E36" s="20" t="s">
        <v>38</v>
      </c>
      <c r="F36" s="87">
        <f>ROUND((SUM(BF76:BF79) + SUM(BF99:BF191)),  2)</f>
        <v>0</v>
      </c>
      <c r="I36" s="30">
        <v>0.15</v>
      </c>
      <c r="J36" s="87">
        <f>ROUND(((SUM(BF76:BF79) + SUM(BF99:BF191))*I36),  2)</f>
        <v>0</v>
      </c>
      <c r="L36" s="25"/>
    </row>
    <row r="37" spans="2:12" s="1" customFormat="1" ht="14.45" hidden="1" customHeight="1">
      <c r="B37" s="25"/>
      <c r="E37" s="20" t="s">
        <v>39</v>
      </c>
      <c r="F37" s="87">
        <f>ROUND((SUM(BG76:BG79) + SUM(BG99:BG191)),  2)</f>
        <v>0</v>
      </c>
      <c r="I37" s="30">
        <v>0.21</v>
      </c>
      <c r="J37" s="87">
        <f>0</f>
        <v>0</v>
      </c>
      <c r="L37" s="25"/>
    </row>
    <row r="38" spans="2:12" s="1" customFormat="1" ht="14.45" hidden="1" customHeight="1">
      <c r="B38" s="25"/>
      <c r="E38" s="20" t="s">
        <v>40</v>
      </c>
      <c r="F38" s="87">
        <f>ROUND((SUM(BH76:BH79) + SUM(BH99:BH191)),  2)</f>
        <v>0</v>
      </c>
      <c r="I38" s="30">
        <v>0.15</v>
      </c>
      <c r="J38" s="87">
        <f>0</f>
        <v>0</v>
      </c>
      <c r="L38" s="25"/>
    </row>
    <row r="39" spans="2:12" s="1" customFormat="1" ht="14.45" hidden="1" customHeight="1">
      <c r="B39" s="25"/>
      <c r="E39" s="20" t="s">
        <v>41</v>
      </c>
      <c r="F39" s="87">
        <f>ROUND((SUM(BI76:BI79) + SUM(BI99:BI191)),  2)</f>
        <v>0</v>
      </c>
      <c r="I39" s="30">
        <v>0</v>
      </c>
      <c r="J39" s="87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81"/>
      <c r="D41" s="88" t="s">
        <v>42</v>
      </c>
      <c r="E41" s="48"/>
      <c r="F41" s="48"/>
      <c r="G41" s="89" t="s">
        <v>43</v>
      </c>
      <c r="H41" s="90" t="s">
        <v>44</v>
      </c>
      <c r="I41" s="48"/>
      <c r="J41" s="91">
        <f>SUM(J32:J39)</f>
        <v>0</v>
      </c>
      <c r="K41" s="92"/>
      <c r="L41" s="25"/>
    </row>
    <row r="42" spans="2:12" s="1" customFormat="1" ht="14.45" customHeight="1"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25"/>
    </row>
    <row r="46" spans="2:12" s="1" customFormat="1" ht="6.95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25"/>
    </row>
    <row r="47" spans="2:12" s="1" customFormat="1" ht="24.95" customHeight="1">
      <c r="B47" s="25"/>
      <c r="C47" s="16" t="s">
        <v>89</v>
      </c>
      <c r="L47" s="25"/>
    </row>
    <row r="48" spans="2:12" s="1" customFormat="1" ht="6.95" customHeight="1">
      <c r="B48" s="25"/>
      <c r="L48" s="25"/>
    </row>
    <row r="49" spans="2:47" s="1" customFormat="1" ht="12" customHeight="1">
      <c r="B49" s="25"/>
      <c r="C49" s="20" t="s">
        <v>14</v>
      </c>
      <c r="L49" s="25"/>
    </row>
    <row r="50" spans="2:47" s="1" customFormat="1" ht="16.5" customHeight="1">
      <c r="B50" s="25"/>
      <c r="E50" s="192" t="str">
        <f>E7</f>
        <v>Stavební úpravy WC, pavilón nová knihovna, část B, VŠB-TU, Ostrava-Poruba</v>
      </c>
      <c r="F50" s="193"/>
      <c r="G50" s="193"/>
      <c r="H50" s="193"/>
      <c r="L50" s="25"/>
    </row>
    <row r="51" spans="2:47" s="1" customFormat="1" ht="12" customHeight="1">
      <c r="B51" s="25"/>
      <c r="C51" s="20" t="s">
        <v>85</v>
      </c>
      <c r="L51" s="25"/>
    </row>
    <row r="52" spans="2:47" s="1" customFormat="1" ht="16.5" customHeight="1">
      <c r="B52" s="25"/>
      <c r="E52" s="187" t="str">
        <f>E9</f>
        <v>01 - zdravotechnika</v>
      </c>
      <c r="F52" s="172"/>
      <c r="G52" s="172"/>
      <c r="H52" s="172"/>
      <c r="L52" s="25"/>
    </row>
    <row r="53" spans="2:47" s="1" customFormat="1" ht="6.95" customHeight="1">
      <c r="B53" s="25"/>
      <c r="L53" s="25"/>
    </row>
    <row r="54" spans="2:47" s="1" customFormat="1" ht="12" customHeight="1">
      <c r="B54" s="25"/>
      <c r="C54" s="20" t="s">
        <v>18</v>
      </c>
      <c r="F54" s="12" t="str">
        <f>F12</f>
        <v xml:space="preserve"> </v>
      </c>
      <c r="I54" s="20" t="s">
        <v>20</v>
      </c>
      <c r="J54" s="42" t="str">
        <f>IF(J12="","",J12)</f>
        <v>22. 3. 2020</v>
      </c>
      <c r="L54" s="25"/>
    </row>
    <row r="55" spans="2:47" s="1" customFormat="1" ht="6.95" customHeight="1">
      <c r="B55" s="25"/>
      <c r="L55" s="25"/>
    </row>
    <row r="56" spans="2:47" s="1" customFormat="1" ht="13.7" customHeight="1">
      <c r="B56" s="25"/>
      <c r="C56" s="20" t="s">
        <v>22</v>
      </c>
      <c r="F56" s="12" t="str">
        <f>E15</f>
        <v xml:space="preserve"> </v>
      </c>
      <c r="I56" s="20" t="s">
        <v>26</v>
      </c>
      <c r="J56" s="21" t="str">
        <f>E21</f>
        <v xml:space="preserve"> </v>
      </c>
      <c r="L56" s="25"/>
    </row>
    <row r="57" spans="2:47" s="1" customFormat="1" ht="13.7" customHeight="1">
      <c r="B57" s="25"/>
      <c r="C57" s="20" t="s">
        <v>25</v>
      </c>
      <c r="F57" s="12" t="str">
        <f>IF(E18="","",E18)</f>
        <v xml:space="preserve"> </v>
      </c>
      <c r="I57" s="20" t="s">
        <v>28</v>
      </c>
      <c r="J57" s="21" t="str">
        <f>E24</f>
        <v xml:space="preserve"> </v>
      </c>
      <c r="L57" s="25"/>
    </row>
    <row r="58" spans="2:47" s="1" customFormat="1" ht="10.35" customHeight="1">
      <c r="B58" s="25"/>
      <c r="L58" s="25"/>
    </row>
    <row r="59" spans="2:47" s="1" customFormat="1" ht="29.25" customHeight="1">
      <c r="B59" s="25"/>
      <c r="C59" s="93" t="s">
        <v>90</v>
      </c>
      <c r="D59" s="81"/>
      <c r="E59" s="81"/>
      <c r="F59" s="81"/>
      <c r="G59" s="81"/>
      <c r="H59" s="81"/>
      <c r="I59" s="81"/>
      <c r="J59" s="94" t="s">
        <v>91</v>
      </c>
      <c r="K59" s="81"/>
      <c r="L59" s="25"/>
    </row>
    <row r="60" spans="2:47" s="1" customFormat="1" ht="10.35" customHeight="1">
      <c r="B60" s="25"/>
      <c r="L60" s="25"/>
    </row>
    <row r="61" spans="2:47" s="1" customFormat="1" ht="22.9" customHeight="1">
      <c r="B61" s="25"/>
      <c r="C61" s="95" t="s">
        <v>92</v>
      </c>
      <c r="J61" s="57">
        <f>J99</f>
        <v>0</v>
      </c>
      <c r="L61" s="25"/>
      <c r="AU61" s="12" t="s">
        <v>93</v>
      </c>
    </row>
    <row r="62" spans="2:47" s="7" customFormat="1" ht="24.95" customHeight="1">
      <c r="B62" s="96"/>
      <c r="D62" s="97" t="s">
        <v>94</v>
      </c>
      <c r="E62" s="98"/>
      <c r="F62" s="98"/>
      <c r="G62" s="98"/>
      <c r="H62" s="98"/>
      <c r="I62" s="98"/>
      <c r="J62" s="99">
        <f>J100</f>
        <v>0</v>
      </c>
      <c r="L62" s="96"/>
    </row>
    <row r="63" spans="2:47" s="8" customFormat="1" ht="19.899999999999999" customHeight="1">
      <c r="B63" s="100"/>
      <c r="D63" s="101" t="s">
        <v>95</v>
      </c>
      <c r="E63" s="102"/>
      <c r="F63" s="102"/>
      <c r="G63" s="102"/>
      <c r="H63" s="102"/>
      <c r="I63" s="102"/>
      <c r="J63" s="103">
        <f>J101</f>
        <v>0</v>
      </c>
      <c r="L63" s="100"/>
    </row>
    <row r="64" spans="2:47" s="8" customFormat="1" ht="19.899999999999999" customHeight="1">
      <c r="B64" s="100"/>
      <c r="D64" s="101" t="s">
        <v>96</v>
      </c>
      <c r="E64" s="102"/>
      <c r="F64" s="102"/>
      <c r="G64" s="102"/>
      <c r="H64" s="102"/>
      <c r="I64" s="102"/>
      <c r="J64" s="103">
        <f>J103</f>
        <v>0</v>
      </c>
      <c r="L64" s="100"/>
    </row>
    <row r="65" spans="2:65" s="8" customFormat="1" ht="19.899999999999999" customHeight="1">
      <c r="B65" s="100"/>
      <c r="D65" s="101" t="s">
        <v>97</v>
      </c>
      <c r="E65" s="102"/>
      <c r="F65" s="102"/>
      <c r="G65" s="102"/>
      <c r="H65" s="102"/>
      <c r="I65" s="102"/>
      <c r="J65" s="103">
        <f>J107</f>
        <v>0</v>
      </c>
      <c r="L65" s="100"/>
    </row>
    <row r="66" spans="2:65" s="8" customFormat="1" ht="19.899999999999999" customHeight="1">
      <c r="B66" s="100"/>
      <c r="D66" s="101" t="s">
        <v>98</v>
      </c>
      <c r="E66" s="102"/>
      <c r="F66" s="102"/>
      <c r="G66" s="102"/>
      <c r="H66" s="102"/>
      <c r="I66" s="102"/>
      <c r="J66" s="103">
        <f>J109</f>
        <v>0</v>
      </c>
      <c r="L66" s="100"/>
    </row>
    <row r="67" spans="2:65" s="8" customFormat="1" ht="19.899999999999999" customHeight="1">
      <c r="B67" s="100"/>
      <c r="D67" s="101" t="s">
        <v>99</v>
      </c>
      <c r="E67" s="102"/>
      <c r="F67" s="102"/>
      <c r="G67" s="102"/>
      <c r="H67" s="102"/>
      <c r="I67" s="102"/>
      <c r="J67" s="103">
        <f>J111</f>
        <v>0</v>
      </c>
      <c r="L67" s="100"/>
    </row>
    <row r="68" spans="2:65" s="7" customFormat="1" ht="24.95" customHeight="1">
      <c r="B68" s="96"/>
      <c r="D68" s="97" t="s">
        <v>100</v>
      </c>
      <c r="E68" s="98"/>
      <c r="F68" s="98"/>
      <c r="G68" s="98"/>
      <c r="H68" s="98"/>
      <c r="I68" s="98"/>
      <c r="J68" s="99">
        <f>J119</f>
        <v>0</v>
      </c>
      <c r="L68" s="96"/>
    </row>
    <row r="69" spans="2:65" s="8" customFormat="1" ht="19.899999999999999" customHeight="1">
      <c r="B69" s="100"/>
      <c r="D69" s="101" t="s">
        <v>101</v>
      </c>
      <c r="E69" s="102"/>
      <c r="F69" s="102"/>
      <c r="G69" s="102"/>
      <c r="H69" s="102"/>
      <c r="I69" s="102"/>
      <c r="J69" s="103">
        <f>J120</f>
        <v>0</v>
      </c>
      <c r="L69" s="100"/>
    </row>
    <row r="70" spans="2:65" s="8" customFormat="1" ht="19.899999999999999" customHeight="1">
      <c r="B70" s="100"/>
      <c r="D70" s="101" t="s">
        <v>102</v>
      </c>
      <c r="E70" s="102"/>
      <c r="F70" s="102"/>
      <c r="G70" s="102"/>
      <c r="H70" s="102"/>
      <c r="I70" s="102"/>
      <c r="J70" s="103">
        <f>J130</f>
        <v>0</v>
      </c>
      <c r="L70" s="100"/>
    </row>
    <row r="71" spans="2:65" s="8" customFormat="1" ht="19.899999999999999" customHeight="1">
      <c r="B71" s="100"/>
      <c r="D71" s="101" t="s">
        <v>103</v>
      </c>
      <c r="E71" s="102"/>
      <c r="F71" s="102"/>
      <c r="G71" s="102"/>
      <c r="H71" s="102"/>
      <c r="I71" s="102"/>
      <c r="J71" s="103">
        <f>J148</f>
        <v>0</v>
      </c>
      <c r="L71" s="100"/>
    </row>
    <row r="72" spans="2:65" s="8" customFormat="1" ht="19.899999999999999" customHeight="1">
      <c r="B72" s="100"/>
      <c r="D72" s="101" t="s">
        <v>104</v>
      </c>
      <c r="E72" s="102"/>
      <c r="F72" s="102"/>
      <c r="G72" s="102"/>
      <c r="H72" s="102"/>
      <c r="I72" s="102"/>
      <c r="J72" s="103">
        <f>J162</f>
        <v>0</v>
      </c>
      <c r="L72" s="100"/>
    </row>
    <row r="73" spans="2:65" s="8" customFormat="1" ht="19.899999999999999" customHeight="1">
      <c r="B73" s="100"/>
      <c r="D73" s="101" t="s">
        <v>105</v>
      </c>
      <c r="E73" s="102"/>
      <c r="F73" s="102"/>
      <c r="G73" s="102"/>
      <c r="H73" s="102"/>
      <c r="I73" s="102"/>
      <c r="J73" s="103">
        <f>J189</f>
        <v>0</v>
      </c>
      <c r="L73" s="100"/>
    </row>
    <row r="74" spans="2:65" s="1" customFormat="1" ht="21.75" customHeight="1">
      <c r="B74" s="25"/>
      <c r="L74" s="25"/>
    </row>
    <row r="75" spans="2:65" s="1" customFormat="1" ht="6.95" customHeight="1">
      <c r="B75" s="25"/>
      <c r="L75" s="25"/>
    </row>
    <row r="76" spans="2:65" s="1" customFormat="1" ht="29.25" customHeight="1">
      <c r="B76" s="25"/>
      <c r="C76" s="95" t="s">
        <v>106</v>
      </c>
      <c r="J76" s="104">
        <f>ROUND(J77 + J78,2)</f>
        <v>0</v>
      </c>
      <c r="L76" s="25"/>
      <c r="N76" s="105" t="s">
        <v>36</v>
      </c>
    </row>
    <row r="77" spans="2:65" s="1" customFormat="1" ht="18" customHeight="1">
      <c r="B77" s="106"/>
      <c r="C77" s="107"/>
      <c r="D77" s="194" t="s">
        <v>107</v>
      </c>
      <c r="E77" s="194"/>
      <c r="F77" s="194"/>
      <c r="G77" s="107"/>
      <c r="H77" s="107"/>
      <c r="I77" s="107"/>
      <c r="J77" s="108"/>
      <c r="K77" s="107"/>
      <c r="L77" s="106"/>
      <c r="M77" s="107"/>
      <c r="N77" s="109" t="s">
        <v>37</v>
      </c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10" t="s">
        <v>108</v>
      </c>
      <c r="AZ77" s="107"/>
      <c r="BA77" s="107"/>
      <c r="BB77" s="107"/>
      <c r="BC77" s="107"/>
      <c r="BD77" s="107"/>
      <c r="BE77" s="111">
        <f>IF(N77="základní",J77,0)</f>
        <v>0</v>
      </c>
      <c r="BF77" s="111">
        <f>IF(N77="snížená",J77,0)</f>
        <v>0</v>
      </c>
      <c r="BG77" s="111">
        <f>IF(N77="zákl. přenesená",J77,0)</f>
        <v>0</v>
      </c>
      <c r="BH77" s="111">
        <f>IF(N77="sníž. přenesená",J77,0)</f>
        <v>0</v>
      </c>
      <c r="BI77" s="111">
        <f>IF(N77="nulová",J77,0)</f>
        <v>0</v>
      </c>
      <c r="BJ77" s="110" t="s">
        <v>74</v>
      </c>
      <c r="BK77" s="107"/>
      <c r="BL77" s="107"/>
      <c r="BM77" s="107"/>
    </row>
    <row r="78" spans="2:65" s="1" customFormat="1" ht="18" customHeight="1">
      <c r="B78" s="106"/>
      <c r="C78" s="107"/>
      <c r="D78" s="194" t="s">
        <v>109</v>
      </c>
      <c r="E78" s="194"/>
      <c r="F78" s="194"/>
      <c r="G78" s="107"/>
      <c r="H78" s="107"/>
      <c r="I78" s="107"/>
      <c r="J78" s="108"/>
      <c r="K78" s="107"/>
      <c r="L78" s="106"/>
      <c r="M78" s="107"/>
      <c r="N78" s="109" t="s">
        <v>37</v>
      </c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10" t="s">
        <v>108</v>
      </c>
      <c r="AZ78" s="107"/>
      <c r="BA78" s="107"/>
      <c r="BB78" s="107"/>
      <c r="BC78" s="107"/>
      <c r="BD78" s="107"/>
      <c r="BE78" s="111">
        <f>IF(N78="základní",J78,0)</f>
        <v>0</v>
      </c>
      <c r="BF78" s="111">
        <f>IF(N78="snížená",J78,0)</f>
        <v>0</v>
      </c>
      <c r="BG78" s="111">
        <f>IF(N78="zákl. přenesená",J78,0)</f>
        <v>0</v>
      </c>
      <c r="BH78" s="111">
        <f>IF(N78="sníž. přenesená",J78,0)</f>
        <v>0</v>
      </c>
      <c r="BI78" s="111">
        <f>IF(N78="nulová",J78,0)</f>
        <v>0</v>
      </c>
      <c r="BJ78" s="110" t="s">
        <v>74</v>
      </c>
      <c r="BK78" s="107"/>
      <c r="BL78" s="107"/>
      <c r="BM78" s="107"/>
    </row>
    <row r="79" spans="2:65" s="1" customFormat="1" ht="18" customHeight="1">
      <c r="B79" s="25"/>
      <c r="L79" s="25"/>
    </row>
    <row r="80" spans="2:65" s="1" customFormat="1" ht="29.25" customHeight="1">
      <c r="B80" s="25"/>
      <c r="C80" s="80" t="s">
        <v>83</v>
      </c>
      <c r="D80" s="81"/>
      <c r="E80" s="81"/>
      <c r="F80" s="81"/>
      <c r="G80" s="81"/>
      <c r="H80" s="81"/>
      <c r="I80" s="81"/>
      <c r="J80" s="82">
        <f>ROUND(J61+J76,2)</f>
        <v>0</v>
      </c>
      <c r="K80" s="81"/>
      <c r="L80" s="25"/>
    </row>
    <row r="81" spans="2:12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25"/>
    </row>
    <row r="85" spans="2:12" s="1" customFormat="1" ht="6.9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25"/>
    </row>
    <row r="86" spans="2:12" s="1" customFormat="1" ht="24.95" customHeight="1">
      <c r="B86" s="25"/>
      <c r="C86" s="16" t="s">
        <v>110</v>
      </c>
      <c r="L86" s="25"/>
    </row>
    <row r="87" spans="2:12" s="1" customFormat="1" ht="6.95" customHeight="1">
      <c r="B87" s="25"/>
      <c r="L87" s="25"/>
    </row>
    <row r="88" spans="2:12" s="1" customFormat="1" ht="12" customHeight="1">
      <c r="B88" s="25"/>
      <c r="C88" s="20" t="s">
        <v>14</v>
      </c>
      <c r="L88" s="25"/>
    </row>
    <row r="89" spans="2:12" s="1" customFormat="1" ht="16.5" customHeight="1">
      <c r="B89" s="25"/>
      <c r="E89" s="192" t="str">
        <f>E7</f>
        <v>Stavební úpravy WC, pavilón nová knihovna, část B, VŠB-TU, Ostrava-Poruba</v>
      </c>
      <c r="F89" s="193"/>
      <c r="G89" s="193"/>
      <c r="H89" s="193"/>
      <c r="L89" s="25"/>
    </row>
    <row r="90" spans="2:12" s="1" customFormat="1" ht="12" customHeight="1">
      <c r="B90" s="25"/>
      <c r="C90" s="20" t="s">
        <v>85</v>
      </c>
      <c r="L90" s="25"/>
    </row>
    <row r="91" spans="2:12" s="1" customFormat="1" ht="16.5" customHeight="1">
      <c r="B91" s="25"/>
      <c r="E91" s="187" t="str">
        <f>E9</f>
        <v>01 - zdravotechnika</v>
      </c>
      <c r="F91" s="172"/>
      <c r="G91" s="172"/>
      <c r="H91" s="17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0" t="s">
        <v>18</v>
      </c>
      <c r="F93" s="12" t="str">
        <f>F12</f>
        <v xml:space="preserve"> </v>
      </c>
      <c r="I93" s="20" t="s">
        <v>20</v>
      </c>
      <c r="J93" s="42" t="str">
        <f>IF(J12="","",J12)</f>
        <v>22. 3. 2020</v>
      </c>
      <c r="L93" s="25"/>
    </row>
    <row r="94" spans="2:12" s="1" customFormat="1" ht="6.95" customHeight="1">
      <c r="B94" s="25"/>
      <c r="L94" s="25"/>
    </row>
    <row r="95" spans="2:12" s="1" customFormat="1" ht="13.7" customHeight="1">
      <c r="B95" s="25"/>
      <c r="C95" s="20" t="s">
        <v>22</v>
      </c>
      <c r="F95" s="12" t="str">
        <f>E15</f>
        <v xml:space="preserve"> </v>
      </c>
      <c r="I95" s="20" t="s">
        <v>26</v>
      </c>
      <c r="J95" s="21" t="str">
        <f>E21</f>
        <v xml:space="preserve"> </v>
      </c>
      <c r="L95" s="25"/>
    </row>
    <row r="96" spans="2:12" s="1" customFormat="1" ht="13.7" customHeight="1">
      <c r="B96" s="25"/>
      <c r="C96" s="20" t="s">
        <v>25</v>
      </c>
      <c r="F96" s="12" t="str">
        <f>IF(E18="","",E18)</f>
        <v xml:space="preserve"> </v>
      </c>
      <c r="I96" s="20" t="s">
        <v>28</v>
      </c>
      <c r="J96" s="21" t="str">
        <f>E24</f>
        <v xml:space="preserve"> </v>
      </c>
      <c r="L96" s="25"/>
    </row>
    <row r="97" spans="2:65" s="1" customFormat="1" ht="10.35" customHeight="1">
      <c r="B97" s="25"/>
      <c r="L97" s="25"/>
    </row>
    <row r="98" spans="2:65" s="9" customFormat="1" ht="29.25" customHeight="1">
      <c r="B98" s="112"/>
      <c r="C98" s="113" t="s">
        <v>111</v>
      </c>
      <c r="D98" s="114" t="s">
        <v>51</v>
      </c>
      <c r="E98" s="114" t="s">
        <v>47</v>
      </c>
      <c r="F98" s="114" t="s">
        <v>48</v>
      </c>
      <c r="G98" s="114" t="s">
        <v>112</v>
      </c>
      <c r="H98" s="114" t="s">
        <v>113</v>
      </c>
      <c r="I98" s="114" t="s">
        <v>114</v>
      </c>
      <c r="J98" s="115" t="s">
        <v>91</v>
      </c>
      <c r="K98" s="116" t="s">
        <v>115</v>
      </c>
      <c r="L98" s="112"/>
      <c r="M98" s="50" t="s">
        <v>1</v>
      </c>
      <c r="N98" s="51" t="s">
        <v>36</v>
      </c>
      <c r="O98" s="51" t="s">
        <v>116</v>
      </c>
      <c r="P98" s="51" t="s">
        <v>117</v>
      </c>
      <c r="Q98" s="51" t="s">
        <v>118</v>
      </c>
      <c r="R98" s="51" t="s">
        <v>119</v>
      </c>
      <c r="S98" s="51" t="s">
        <v>120</v>
      </c>
      <c r="T98" s="52" t="s">
        <v>121</v>
      </c>
    </row>
    <row r="99" spans="2:65" s="1" customFormat="1" ht="22.9" customHeight="1">
      <c r="B99" s="25"/>
      <c r="C99" s="55" t="s">
        <v>122</v>
      </c>
      <c r="J99" s="117">
        <f>BK99</f>
        <v>0</v>
      </c>
      <c r="L99" s="25"/>
      <c r="M99" s="53"/>
      <c r="N99" s="43"/>
      <c r="O99" s="43"/>
      <c r="P99" s="118">
        <f>P100+P119</f>
        <v>679.77239499999996</v>
      </c>
      <c r="Q99" s="43"/>
      <c r="R99" s="118">
        <f>R100+R119</f>
        <v>2.6852764835</v>
      </c>
      <c r="S99" s="43"/>
      <c r="T99" s="119">
        <f>T100+T119</f>
        <v>6.5940899999999996</v>
      </c>
      <c r="AT99" s="12" t="s">
        <v>65</v>
      </c>
      <c r="AU99" s="12" t="s">
        <v>93</v>
      </c>
      <c r="BK99" s="120">
        <f>BK100+BK119</f>
        <v>0</v>
      </c>
    </row>
    <row r="100" spans="2:65" s="10" customFormat="1" ht="25.9" customHeight="1">
      <c r="B100" s="121"/>
      <c r="D100" s="122" t="s">
        <v>65</v>
      </c>
      <c r="E100" s="123" t="s">
        <v>123</v>
      </c>
      <c r="F100" s="123" t="s">
        <v>124</v>
      </c>
      <c r="J100" s="124">
        <f>BK100</f>
        <v>0</v>
      </c>
      <c r="L100" s="121"/>
      <c r="M100" s="125"/>
      <c r="N100" s="126"/>
      <c r="O100" s="126"/>
      <c r="P100" s="127">
        <f>P101+P103+P107+P109+P111</f>
        <v>121.73722000000001</v>
      </c>
      <c r="Q100" s="126"/>
      <c r="R100" s="127">
        <f>R101+R103+R107+R109+R111</f>
        <v>1.2868799999999998</v>
      </c>
      <c r="S100" s="126"/>
      <c r="T100" s="128">
        <f>T101+T103+T107+T109+T111</f>
        <v>0.63600000000000001</v>
      </c>
      <c r="AR100" s="122" t="s">
        <v>74</v>
      </c>
      <c r="AT100" s="129" t="s">
        <v>65</v>
      </c>
      <c r="AU100" s="129" t="s">
        <v>66</v>
      </c>
      <c r="AY100" s="122" t="s">
        <v>125</v>
      </c>
      <c r="BK100" s="130">
        <f>BK101+BK103+BK107+BK109+BK111</f>
        <v>0</v>
      </c>
    </row>
    <row r="101" spans="2:65" s="10" customFormat="1" ht="22.9" customHeight="1">
      <c r="B101" s="121"/>
      <c r="D101" s="122" t="s">
        <v>65</v>
      </c>
      <c r="E101" s="131" t="s">
        <v>126</v>
      </c>
      <c r="F101" s="131" t="s">
        <v>127</v>
      </c>
      <c r="J101" s="132">
        <f>BK101</f>
        <v>0</v>
      </c>
      <c r="L101" s="121"/>
      <c r="M101" s="125"/>
      <c r="N101" s="126"/>
      <c r="O101" s="126"/>
      <c r="P101" s="127">
        <f>P102</f>
        <v>10.14</v>
      </c>
      <c r="Q101" s="126"/>
      <c r="R101" s="127">
        <f>R102</f>
        <v>0.65623999999999993</v>
      </c>
      <c r="S101" s="126"/>
      <c r="T101" s="128">
        <f>T102</f>
        <v>0</v>
      </c>
      <c r="AR101" s="122" t="s">
        <v>74</v>
      </c>
      <c r="AT101" s="129" t="s">
        <v>65</v>
      </c>
      <c r="AU101" s="129" t="s">
        <v>74</v>
      </c>
      <c r="AY101" s="122" t="s">
        <v>125</v>
      </c>
      <c r="BK101" s="130">
        <f>BK102</f>
        <v>0</v>
      </c>
    </row>
    <row r="102" spans="2:65" s="1" customFormat="1" ht="16.5" customHeight="1">
      <c r="B102" s="106"/>
      <c r="C102" s="133" t="s">
        <v>74</v>
      </c>
      <c r="D102" s="133" t="s">
        <v>128</v>
      </c>
      <c r="E102" s="134" t="s">
        <v>129</v>
      </c>
      <c r="F102" s="135" t="s">
        <v>130</v>
      </c>
      <c r="G102" s="136" t="s">
        <v>131</v>
      </c>
      <c r="H102" s="137">
        <v>52</v>
      </c>
      <c r="I102" s="138"/>
      <c r="J102" s="138">
        <f>ROUND(I102*H102,2)</f>
        <v>0</v>
      </c>
      <c r="K102" s="135" t="s">
        <v>1</v>
      </c>
      <c r="L102" s="25"/>
      <c r="M102" s="45" t="s">
        <v>1</v>
      </c>
      <c r="N102" s="139" t="s">
        <v>37</v>
      </c>
      <c r="O102" s="140">
        <v>0.19500000000000001</v>
      </c>
      <c r="P102" s="140">
        <f>O102*H102</f>
        <v>10.14</v>
      </c>
      <c r="Q102" s="140">
        <v>1.2619999999999999E-2</v>
      </c>
      <c r="R102" s="140">
        <f>Q102*H102</f>
        <v>0.65623999999999993</v>
      </c>
      <c r="S102" s="140">
        <v>0</v>
      </c>
      <c r="T102" s="141">
        <f>S102*H102</f>
        <v>0</v>
      </c>
      <c r="AR102" s="12" t="s">
        <v>132</v>
      </c>
      <c r="AT102" s="12" t="s">
        <v>128</v>
      </c>
      <c r="AU102" s="12" t="s">
        <v>76</v>
      </c>
      <c r="AY102" s="12" t="s">
        <v>125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2" t="s">
        <v>74</v>
      </c>
      <c r="BK102" s="142">
        <f>ROUND(I102*H102,2)</f>
        <v>0</v>
      </c>
      <c r="BL102" s="12" t="s">
        <v>132</v>
      </c>
      <c r="BM102" s="12" t="s">
        <v>133</v>
      </c>
    </row>
    <row r="103" spans="2:65" s="10" customFormat="1" ht="22.9" customHeight="1">
      <c r="B103" s="121"/>
      <c r="D103" s="122" t="s">
        <v>65</v>
      </c>
      <c r="E103" s="131" t="s">
        <v>132</v>
      </c>
      <c r="F103" s="131" t="s">
        <v>134</v>
      </c>
      <c r="J103" s="132">
        <f>BK103</f>
        <v>0</v>
      </c>
      <c r="L103" s="121"/>
      <c r="M103" s="125"/>
      <c r="N103" s="126"/>
      <c r="O103" s="126"/>
      <c r="P103" s="127">
        <f>SUM(P104:P106)</f>
        <v>1.61</v>
      </c>
      <c r="Q103" s="126"/>
      <c r="R103" s="127">
        <f>SUM(R104:R106)</f>
        <v>0.23460000000000003</v>
      </c>
      <c r="S103" s="126"/>
      <c r="T103" s="128">
        <f>SUM(T104:T106)</f>
        <v>0</v>
      </c>
      <c r="AR103" s="122" t="s">
        <v>74</v>
      </c>
      <c r="AT103" s="129" t="s">
        <v>65</v>
      </c>
      <c r="AU103" s="129" t="s">
        <v>74</v>
      </c>
      <c r="AY103" s="122" t="s">
        <v>125</v>
      </c>
      <c r="BK103" s="130">
        <f>SUM(BK104:BK106)</f>
        <v>0</v>
      </c>
    </row>
    <row r="104" spans="2:65" s="1" customFormat="1" ht="16.5" customHeight="1">
      <c r="B104" s="106"/>
      <c r="C104" s="133" t="s">
        <v>76</v>
      </c>
      <c r="D104" s="133" t="s">
        <v>128</v>
      </c>
      <c r="E104" s="134" t="s">
        <v>135</v>
      </c>
      <c r="F104" s="135" t="s">
        <v>136</v>
      </c>
      <c r="G104" s="136" t="s">
        <v>131</v>
      </c>
      <c r="H104" s="137">
        <v>6</v>
      </c>
      <c r="I104" s="138"/>
      <c r="J104" s="138">
        <f>ROUND(I104*H104,2)</f>
        <v>0</v>
      </c>
      <c r="K104" s="135" t="s">
        <v>1</v>
      </c>
      <c r="L104" s="25"/>
      <c r="M104" s="45" t="s">
        <v>1</v>
      </c>
      <c r="N104" s="139" t="s">
        <v>37</v>
      </c>
      <c r="O104" s="140">
        <v>0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2" t="s">
        <v>132</v>
      </c>
      <c r="AT104" s="12" t="s">
        <v>128</v>
      </c>
      <c r="AU104" s="12" t="s">
        <v>76</v>
      </c>
      <c r="AY104" s="12" t="s">
        <v>125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2" t="s">
        <v>74</v>
      </c>
      <c r="BK104" s="142">
        <f>ROUND(I104*H104,2)</f>
        <v>0</v>
      </c>
      <c r="BL104" s="12" t="s">
        <v>132</v>
      </c>
      <c r="BM104" s="12" t="s">
        <v>137</v>
      </c>
    </row>
    <row r="105" spans="2:65" s="1" customFormat="1" ht="16.5" customHeight="1">
      <c r="B105" s="106"/>
      <c r="C105" s="133" t="s">
        <v>126</v>
      </c>
      <c r="D105" s="133" t="s">
        <v>128</v>
      </c>
      <c r="E105" s="134" t="s">
        <v>138</v>
      </c>
      <c r="F105" s="135" t="s">
        <v>139</v>
      </c>
      <c r="G105" s="136" t="s">
        <v>131</v>
      </c>
      <c r="H105" s="137">
        <v>18</v>
      </c>
      <c r="I105" s="138"/>
      <c r="J105" s="138">
        <f>ROUND(I105*H105,2)</f>
        <v>0</v>
      </c>
      <c r="K105" s="135" t="s">
        <v>1</v>
      </c>
      <c r="L105" s="25"/>
      <c r="M105" s="45" t="s">
        <v>1</v>
      </c>
      <c r="N105" s="139" t="s">
        <v>37</v>
      </c>
      <c r="O105" s="140">
        <v>0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2" t="s">
        <v>132</v>
      </c>
      <c r="AT105" s="12" t="s">
        <v>128</v>
      </c>
      <c r="AU105" s="12" t="s">
        <v>76</v>
      </c>
      <c r="AY105" s="12" t="s">
        <v>125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2" t="s">
        <v>74</v>
      </c>
      <c r="BK105" s="142">
        <f>ROUND(I105*H105,2)</f>
        <v>0</v>
      </c>
      <c r="BL105" s="12" t="s">
        <v>132</v>
      </c>
      <c r="BM105" s="12" t="s">
        <v>140</v>
      </c>
    </row>
    <row r="106" spans="2:65" s="1" customFormat="1" ht="16.5" customHeight="1">
      <c r="B106" s="106"/>
      <c r="C106" s="133" t="s">
        <v>132</v>
      </c>
      <c r="D106" s="133" t="s">
        <v>128</v>
      </c>
      <c r="E106" s="134" t="s">
        <v>141</v>
      </c>
      <c r="F106" s="135" t="s">
        <v>142</v>
      </c>
      <c r="G106" s="136" t="s">
        <v>143</v>
      </c>
      <c r="H106" s="137">
        <v>10</v>
      </c>
      <c r="I106" s="138"/>
      <c r="J106" s="138">
        <f>ROUND(I106*H106,2)</f>
        <v>0</v>
      </c>
      <c r="K106" s="135" t="s">
        <v>1</v>
      </c>
      <c r="L106" s="25"/>
      <c r="M106" s="45" t="s">
        <v>1</v>
      </c>
      <c r="N106" s="139" t="s">
        <v>37</v>
      </c>
      <c r="O106" s="140">
        <v>0.161</v>
      </c>
      <c r="P106" s="140">
        <f>O106*H106</f>
        <v>1.61</v>
      </c>
      <c r="Q106" s="140">
        <v>2.3460000000000002E-2</v>
      </c>
      <c r="R106" s="140">
        <f>Q106*H106</f>
        <v>0.23460000000000003</v>
      </c>
      <c r="S106" s="140">
        <v>0</v>
      </c>
      <c r="T106" s="141">
        <f>S106*H106</f>
        <v>0</v>
      </c>
      <c r="AR106" s="12" t="s">
        <v>144</v>
      </c>
      <c r="AT106" s="12" t="s">
        <v>128</v>
      </c>
      <c r="AU106" s="12" t="s">
        <v>76</v>
      </c>
      <c r="AY106" s="12" t="s">
        <v>125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2" t="s">
        <v>74</v>
      </c>
      <c r="BK106" s="142">
        <f>ROUND(I106*H106,2)</f>
        <v>0</v>
      </c>
      <c r="BL106" s="12" t="s">
        <v>144</v>
      </c>
      <c r="BM106" s="12" t="s">
        <v>145</v>
      </c>
    </row>
    <row r="107" spans="2:65" s="10" customFormat="1" ht="22.9" customHeight="1">
      <c r="B107" s="121"/>
      <c r="D107" s="122" t="s">
        <v>65</v>
      </c>
      <c r="E107" s="131" t="s">
        <v>146</v>
      </c>
      <c r="F107" s="131" t="s">
        <v>147</v>
      </c>
      <c r="J107" s="132">
        <f>BK107</f>
        <v>0</v>
      </c>
      <c r="L107" s="121"/>
      <c r="M107" s="125"/>
      <c r="N107" s="126"/>
      <c r="O107" s="126"/>
      <c r="P107" s="127">
        <f>P108</f>
        <v>26.312000000000001</v>
      </c>
      <c r="Q107" s="126"/>
      <c r="R107" s="127">
        <f>R108</f>
        <v>0.39104</v>
      </c>
      <c r="S107" s="126"/>
      <c r="T107" s="128">
        <f>T108</f>
        <v>0</v>
      </c>
      <c r="AR107" s="122" t="s">
        <v>74</v>
      </c>
      <c r="AT107" s="129" t="s">
        <v>65</v>
      </c>
      <c r="AU107" s="129" t="s">
        <v>74</v>
      </c>
      <c r="AY107" s="122" t="s">
        <v>125</v>
      </c>
      <c r="BK107" s="130">
        <f>BK108</f>
        <v>0</v>
      </c>
    </row>
    <row r="108" spans="2:65" s="1" customFormat="1" ht="16.5" customHeight="1">
      <c r="B108" s="106"/>
      <c r="C108" s="133" t="s">
        <v>148</v>
      </c>
      <c r="D108" s="133" t="s">
        <v>128</v>
      </c>
      <c r="E108" s="134" t="s">
        <v>149</v>
      </c>
      <c r="F108" s="135" t="s">
        <v>150</v>
      </c>
      <c r="G108" s="136" t="s">
        <v>131</v>
      </c>
      <c r="H108" s="137">
        <v>104</v>
      </c>
      <c r="I108" s="138"/>
      <c r="J108" s="138">
        <f>ROUND(I108*H108,2)</f>
        <v>0</v>
      </c>
      <c r="K108" s="135" t="s">
        <v>1</v>
      </c>
      <c r="L108" s="25"/>
      <c r="M108" s="45" t="s">
        <v>1</v>
      </c>
      <c r="N108" s="139" t="s">
        <v>37</v>
      </c>
      <c r="O108" s="140">
        <v>0.253</v>
      </c>
      <c r="P108" s="140">
        <f>O108*H108</f>
        <v>26.312000000000001</v>
      </c>
      <c r="Q108" s="140">
        <v>3.7599999999999999E-3</v>
      </c>
      <c r="R108" s="140">
        <f>Q108*H108</f>
        <v>0.39104</v>
      </c>
      <c r="S108" s="140">
        <v>0</v>
      </c>
      <c r="T108" s="141">
        <f>S108*H108</f>
        <v>0</v>
      </c>
      <c r="AR108" s="12" t="s">
        <v>132</v>
      </c>
      <c r="AT108" s="12" t="s">
        <v>128</v>
      </c>
      <c r="AU108" s="12" t="s">
        <v>76</v>
      </c>
      <c r="AY108" s="12" t="s">
        <v>125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2" t="s">
        <v>74</v>
      </c>
      <c r="BK108" s="142">
        <f>ROUND(I108*H108,2)</f>
        <v>0</v>
      </c>
      <c r="BL108" s="12" t="s">
        <v>132</v>
      </c>
      <c r="BM108" s="12" t="s">
        <v>151</v>
      </c>
    </row>
    <row r="109" spans="2:65" s="10" customFormat="1" ht="22.9" customHeight="1">
      <c r="B109" s="121"/>
      <c r="D109" s="122" t="s">
        <v>65</v>
      </c>
      <c r="E109" s="131" t="s">
        <v>152</v>
      </c>
      <c r="F109" s="131" t="s">
        <v>153</v>
      </c>
      <c r="J109" s="132">
        <f>BK109</f>
        <v>0</v>
      </c>
      <c r="L109" s="121"/>
      <c r="M109" s="125"/>
      <c r="N109" s="126"/>
      <c r="O109" s="126"/>
      <c r="P109" s="127">
        <f>P110</f>
        <v>8</v>
      </c>
      <c r="Q109" s="126"/>
      <c r="R109" s="127">
        <f>R110</f>
        <v>5.0000000000000001E-3</v>
      </c>
      <c r="S109" s="126"/>
      <c r="T109" s="128">
        <f>T110</f>
        <v>0</v>
      </c>
      <c r="AR109" s="122" t="s">
        <v>74</v>
      </c>
      <c r="AT109" s="129" t="s">
        <v>65</v>
      </c>
      <c r="AU109" s="129" t="s">
        <v>74</v>
      </c>
      <c r="AY109" s="122" t="s">
        <v>125</v>
      </c>
      <c r="BK109" s="130">
        <f>BK110</f>
        <v>0</v>
      </c>
    </row>
    <row r="110" spans="2:65" s="1" customFormat="1" ht="16.5" customHeight="1">
      <c r="B110" s="106"/>
      <c r="C110" s="133" t="s">
        <v>146</v>
      </c>
      <c r="D110" s="133" t="s">
        <v>128</v>
      </c>
      <c r="E110" s="134" t="s">
        <v>154</v>
      </c>
      <c r="F110" s="135" t="s">
        <v>155</v>
      </c>
      <c r="G110" s="136" t="s">
        <v>156</v>
      </c>
      <c r="H110" s="137">
        <v>500</v>
      </c>
      <c r="I110" s="138"/>
      <c r="J110" s="138">
        <f>ROUND(I110*H110,2)</f>
        <v>0</v>
      </c>
      <c r="K110" s="135" t="s">
        <v>157</v>
      </c>
      <c r="L110" s="25"/>
      <c r="M110" s="45" t="s">
        <v>1</v>
      </c>
      <c r="N110" s="139" t="s">
        <v>37</v>
      </c>
      <c r="O110" s="140">
        <v>1.6E-2</v>
      </c>
      <c r="P110" s="140">
        <f>O110*H110</f>
        <v>8</v>
      </c>
      <c r="Q110" s="140">
        <v>1.0000000000000001E-5</v>
      </c>
      <c r="R110" s="140">
        <f>Q110*H110</f>
        <v>5.0000000000000001E-3</v>
      </c>
      <c r="S110" s="140">
        <v>0</v>
      </c>
      <c r="T110" s="141">
        <f>S110*H110</f>
        <v>0</v>
      </c>
      <c r="AR110" s="12" t="s">
        <v>132</v>
      </c>
      <c r="AT110" s="12" t="s">
        <v>128</v>
      </c>
      <c r="AU110" s="12" t="s">
        <v>76</v>
      </c>
      <c r="AY110" s="12" t="s">
        <v>125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2" t="s">
        <v>74</v>
      </c>
      <c r="BK110" s="142">
        <f>ROUND(I110*H110,2)</f>
        <v>0</v>
      </c>
      <c r="BL110" s="12" t="s">
        <v>132</v>
      </c>
      <c r="BM110" s="12" t="s">
        <v>158</v>
      </c>
    </row>
    <row r="111" spans="2:65" s="10" customFormat="1" ht="22.9" customHeight="1">
      <c r="B111" s="121"/>
      <c r="D111" s="122" t="s">
        <v>65</v>
      </c>
      <c r="E111" s="131" t="s">
        <v>159</v>
      </c>
      <c r="F111" s="131" t="s">
        <v>160</v>
      </c>
      <c r="J111" s="132">
        <f>BK111</f>
        <v>0</v>
      </c>
      <c r="L111" s="121"/>
      <c r="M111" s="125"/>
      <c r="N111" s="126"/>
      <c r="O111" s="126"/>
      <c r="P111" s="127">
        <f>SUM(P112:P118)</f>
        <v>75.67522000000001</v>
      </c>
      <c r="Q111" s="126"/>
      <c r="R111" s="127">
        <f>SUM(R112:R118)</f>
        <v>0</v>
      </c>
      <c r="S111" s="126"/>
      <c r="T111" s="128">
        <f>SUM(T112:T118)</f>
        <v>0.63600000000000001</v>
      </c>
      <c r="AR111" s="122" t="s">
        <v>74</v>
      </c>
      <c r="AT111" s="129" t="s">
        <v>65</v>
      </c>
      <c r="AU111" s="129" t="s">
        <v>74</v>
      </c>
      <c r="AY111" s="122" t="s">
        <v>125</v>
      </c>
      <c r="BK111" s="130">
        <f>SUM(BK112:BK118)</f>
        <v>0</v>
      </c>
    </row>
    <row r="112" spans="2:65" s="1" customFormat="1" ht="16.5" customHeight="1">
      <c r="B112" s="106"/>
      <c r="C112" s="133" t="s">
        <v>161</v>
      </c>
      <c r="D112" s="133" t="s">
        <v>128</v>
      </c>
      <c r="E112" s="134" t="s">
        <v>162</v>
      </c>
      <c r="F112" s="135" t="s">
        <v>163</v>
      </c>
      <c r="G112" s="136" t="s">
        <v>131</v>
      </c>
      <c r="H112" s="137">
        <v>52</v>
      </c>
      <c r="I112" s="138"/>
      <c r="J112" s="138">
        <f t="shared" ref="J112:J118" si="0">ROUND(I112*H112,2)</f>
        <v>0</v>
      </c>
      <c r="K112" s="135" t="s">
        <v>1</v>
      </c>
      <c r="L112" s="25"/>
      <c r="M112" s="45" t="s">
        <v>1</v>
      </c>
      <c r="N112" s="139" t="s">
        <v>37</v>
      </c>
      <c r="O112" s="140">
        <v>0.40500000000000003</v>
      </c>
      <c r="P112" s="140">
        <f t="shared" ref="P112:P118" si="1">O112*H112</f>
        <v>21.060000000000002</v>
      </c>
      <c r="Q112" s="140">
        <v>0</v>
      </c>
      <c r="R112" s="140">
        <f t="shared" ref="R112:R118" si="2">Q112*H112</f>
        <v>0</v>
      </c>
      <c r="S112" s="140">
        <v>8.0000000000000002E-3</v>
      </c>
      <c r="T112" s="141">
        <f t="shared" ref="T112:T118" si="3">S112*H112</f>
        <v>0.41600000000000004</v>
      </c>
      <c r="AR112" s="12" t="s">
        <v>132</v>
      </c>
      <c r="AT112" s="12" t="s">
        <v>128</v>
      </c>
      <c r="AU112" s="12" t="s">
        <v>76</v>
      </c>
      <c r="AY112" s="12" t="s">
        <v>125</v>
      </c>
      <c r="BE112" s="142">
        <f t="shared" ref="BE112:BE118" si="4">IF(N112="základní",J112,0)</f>
        <v>0</v>
      </c>
      <c r="BF112" s="142">
        <f t="shared" ref="BF112:BF118" si="5">IF(N112="snížená",J112,0)</f>
        <v>0</v>
      </c>
      <c r="BG112" s="142">
        <f t="shared" ref="BG112:BG118" si="6">IF(N112="zákl. přenesená",J112,0)</f>
        <v>0</v>
      </c>
      <c r="BH112" s="142">
        <f t="shared" ref="BH112:BH118" si="7">IF(N112="sníž. přenesená",J112,0)</f>
        <v>0</v>
      </c>
      <c r="BI112" s="142">
        <f t="shared" ref="BI112:BI118" si="8">IF(N112="nulová",J112,0)</f>
        <v>0</v>
      </c>
      <c r="BJ112" s="12" t="s">
        <v>74</v>
      </c>
      <c r="BK112" s="142">
        <f t="shared" ref="BK112:BK118" si="9">ROUND(I112*H112,2)</f>
        <v>0</v>
      </c>
      <c r="BL112" s="12" t="s">
        <v>132</v>
      </c>
      <c r="BM112" s="12" t="s">
        <v>164</v>
      </c>
    </row>
    <row r="113" spans="2:65" s="1" customFormat="1" ht="16.5" customHeight="1">
      <c r="B113" s="106"/>
      <c r="C113" s="133" t="s">
        <v>165</v>
      </c>
      <c r="D113" s="133" t="s">
        <v>128</v>
      </c>
      <c r="E113" s="134" t="s">
        <v>166</v>
      </c>
      <c r="F113" s="135" t="s">
        <v>167</v>
      </c>
      <c r="G113" s="136" t="s">
        <v>143</v>
      </c>
      <c r="H113" s="137">
        <v>10</v>
      </c>
      <c r="I113" s="138"/>
      <c r="J113" s="138">
        <f t="shared" si="0"/>
        <v>0</v>
      </c>
      <c r="K113" s="135" t="s">
        <v>1</v>
      </c>
      <c r="L113" s="25"/>
      <c r="M113" s="45" t="s">
        <v>1</v>
      </c>
      <c r="N113" s="139" t="s">
        <v>37</v>
      </c>
      <c r="O113" s="140">
        <v>0.76</v>
      </c>
      <c r="P113" s="140">
        <f t="shared" si="1"/>
        <v>7.6</v>
      </c>
      <c r="Q113" s="140">
        <v>0</v>
      </c>
      <c r="R113" s="140">
        <f t="shared" si="2"/>
        <v>0</v>
      </c>
      <c r="S113" s="140">
        <v>2.1999999999999999E-2</v>
      </c>
      <c r="T113" s="141">
        <f t="shared" si="3"/>
        <v>0.21999999999999997</v>
      </c>
      <c r="AR113" s="12" t="s">
        <v>132</v>
      </c>
      <c r="AT113" s="12" t="s">
        <v>128</v>
      </c>
      <c r="AU113" s="12" t="s">
        <v>76</v>
      </c>
      <c r="AY113" s="12" t="s">
        <v>125</v>
      </c>
      <c r="BE113" s="142">
        <f t="shared" si="4"/>
        <v>0</v>
      </c>
      <c r="BF113" s="142">
        <f t="shared" si="5"/>
        <v>0</v>
      </c>
      <c r="BG113" s="142">
        <f t="shared" si="6"/>
        <v>0</v>
      </c>
      <c r="BH113" s="142">
        <f t="shared" si="7"/>
        <v>0</v>
      </c>
      <c r="BI113" s="142">
        <f t="shared" si="8"/>
        <v>0</v>
      </c>
      <c r="BJ113" s="12" t="s">
        <v>74</v>
      </c>
      <c r="BK113" s="142">
        <f t="shared" si="9"/>
        <v>0</v>
      </c>
      <c r="BL113" s="12" t="s">
        <v>132</v>
      </c>
      <c r="BM113" s="12" t="s">
        <v>168</v>
      </c>
    </row>
    <row r="114" spans="2:65" s="1" customFormat="1" ht="16.5" customHeight="1">
      <c r="B114" s="106"/>
      <c r="C114" s="133" t="s">
        <v>152</v>
      </c>
      <c r="D114" s="133" t="s">
        <v>128</v>
      </c>
      <c r="E114" s="134" t="s">
        <v>169</v>
      </c>
      <c r="F114" s="135" t="s">
        <v>170</v>
      </c>
      <c r="G114" s="136" t="s">
        <v>171</v>
      </c>
      <c r="H114" s="137">
        <v>6.5940000000000003</v>
      </c>
      <c r="I114" s="138"/>
      <c r="J114" s="138">
        <f t="shared" si="0"/>
        <v>0</v>
      </c>
      <c r="K114" s="135" t="s">
        <v>1</v>
      </c>
      <c r="L114" s="25"/>
      <c r="M114" s="45" t="s">
        <v>1</v>
      </c>
      <c r="N114" s="139" t="s">
        <v>37</v>
      </c>
      <c r="O114" s="140">
        <v>4.25</v>
      </c>
      <c r="P114" s="140">
        <f t="shared" si="1"/>
        <v>28.0245</v>
      </c>
      <c r="Q114" s="140">
        <v>0</v>
      </c>
      <c r="R114" s="140">
        <f t="shared" si="2"/>
        <v>0</v>
      </c>
      <c r="S114" s="140">
        <v>0</v>
      </c>
      <c r="T114" s="141">
        <f t="shared" si="3"/>
        <v>0</v>
      </c>
      <c r="AR114" s="12" t="s">
        <v>132</v>
      </c>
      <c r="AT114" s="12" t="s">
        <v>128</v>
      </c>
      <c r="AU114" s="12" t="s">
        <v>76</v>
      </c>
      <c r="AY114" s="12" t="s">
        <v>125</v>
      </c>
      <c r="BE114" s="142">
        <f t="shared" si="4"/>
        <v>0</v>
      </c>
      <c r="BF114" s="142">
        <f t="shared" si="5"/>
        <v>0</v>
      </c>
      <c r="BG114" s="142">
        <f t="shared" si="6"/>
        <v>0</v>
      </c>
      <c r="BH114" s="142">
        <f t="shared" si="7"/>
        <v>0</v>
      </c>
      <c r="BI114" s="142">
        <f t="shared" si="8"/>
        <v>0</v>
      </c>
      <c r="BJ114" s="12" t="s">
        <v>74</v>
      </c>
      <c r="BK114" s="142">
        <f t="shared" si="9"/>
        <v>0</v>
      </c>
      <c r="BL114" s="12" t="s">
        <v>132</v>
      </c>
      <c r="BM114" s="12" t="s">
        <v>172</v>
      </c>
    </row>
    <row r="115" spans="2:65" s="1" customFormat="1" ht="16.5" customHeight="1">
      <c r="B115" s="106"/>
      <c r="C115" s="133" t="s">
        <v>173</v>
      </c>
      <c r="D115" s="133" t="s">
        <v>128</v>
      </c>
      <c r="E115" s="134" t="s">
        <v>174</v>
      </c>
      <c r="F115" s="135" t="s">
        <v>175</v>
      </c>
      <c r="G115" s="136" t="s">
        <v>171</v>
      </c>
      <c r="H115" s="137">
        <v>65.94</v>
      </c>
      <c r="I115" s="138"/>
      <c r="J115" s="138">
        <f t="shared" si="0"/>
        <v>0</v>
      </c>
      <c r="K115" s="135" t="s">
        <v>1</v>
      </c>
      <c r="L115" s="25"/>
      <c r="M115" s="45" t="s">
        <v>1</v>
      </c>
      <c r="N115" s="139" t="s">
        <v>37</v>
      </c>
      <c r="O115" s="140">
        <v>0.26</v>
      </c>
      <c r="P115" s="140">
        <f t="shared" si="1"/>
        <v>17.144400000000001</v>
      </c>
      <c r="Q115" s="140">
        <v>0</v>
      </c>
      <c r="R115" s="140">
        <f t="shared" si="2"/>
        <v>0</v>
      </c>
      <c r="S115" s="140">
        <v>0</v>
      </c>
      <c r="T115" s="141">
        <f t="shared" si="3"/>
        <v>0</v>
      </c>
      <c r="AR115" s="12" t="s">
        <v>132</v>
      </c>
      <c r="AT115" s="12" t="s">
        <v>128</v>
      </c>
      <c r="AU115" s="12" t="s">
        <v>76</v>
      </c>
      <c r="AY115" s="12" t="s">
        <v>125</v>
      </c>
      <c r="BE115" s="142">
        <f t="shared" si="4"/>
        <v>0</v>
      </c>
      <c r="BF115" s="142">
        <f t="shared" si="5"/>
        <v>0</v>
      </c>
      <c r="BG115" s="142">
        <f t="shared" si="6"/>
        <v>0</v>
      </c>
      <c r="BH115" s="142">
        <f t="shared" si="7"/>
        <v>0</v>
      </c>
      <c r="BI115" s="142">
        <f t="shared" si="8"/>
        <v>0</v>
      </c>
      <c r="BJ115" s="12" t="s">
        <v>74</v>
      </c>
      <c r="BK115" s="142">
        <f t="shared" si="9"/>
        <v>0</v>
      </c>
      <c r="BL115" s="12" t="s">
        <v>132</v>
      </c>
      <c r="BM115" s="12" t="s">
        <v>176</v>
      </c>
    </row>
    <row r="116" spans="2:65" s="1" customFormat="1" ht="16.5" customHeight="1">
      <c r="B116" s="106"/>
      <c r="C116" s="133" t="s">
        <v>177</v>
      </c>
      <c r="D116" s="133" t="s">
        <v>128</v>
      </c>
      <c r="E116" s="134" t="s">
        <v>178</v>
      </c>
      <c r="F116" s="135" t="s">
        <v>179</v>
      </c>
      <c r="G116" s="136" t="s">
        <v>171</v>
      </c>
      <c r="H116" s="137">
        <v>6.5940000000000003</v>
      </c>
      <c r="I116" s="138"/>
      <c r="J116" s="138">
        <f t="shared" si="0"/>
        <v>0</v>
      </c>
      <c r="K116" s="135" t="s">
        <v>1</v>
      </c>
      <c r="L116" s="25"/>
      <c r="M116" s="45" t="s">
        <v>1</v>
      </c>
      <c r="N116" s="139" t="s">
        <v>37</v>
      </c>
      <c r="O116" s="140">
        <v>0</v>
      </c>
      <c r="P116" s="140">
        <f t="shared" si="1"/>
        <v>0</v>
      </c>
      <c r="Q116" s="140">
        <v>0</v>
      </c>
      <c r="R116" s="140">
        <f t="shared" si="2"/>
        <v>0</v>
      </c>
      <c r="S116" s="140">
        <v>0</v>
      </c>
      <c r="T116" s="141">
        <f t="shared" si="3"/>
        <v>0</v>
      </c>
      <c r="AR116" s="12" t="s">
        <v>132</v>
      </c>
      <c r="AT116" s="12" t="s">
        <v>128</v>
      </c>
      <c r="AU116" s="12" t="s">
        <v>76</v>
      </c>
      <c r="AY116" s="12" t="s">
        <v>125</v>
      </c>
      <c r="BE116" s="142">
        <f t="shared" si="4"/>
        <v>0</v>
      </c>
      <c r="BF116" s="142">
        <f t="shared" si="5"/>
        <v>0</v>
      </c>
      <c r="BG116" s="142">
        <f t="shared" si="6"/>
        <v>0</v>
      </c>
      <c r="BH116" s="142">
        <f t="shared" si="7"/>
        <v>0</v>
      </c>
      <c r="BI116" s="142">
        <f t="shared" si="8"/>
        <v>0</v>
      </c>
      <c r="BJ116" s="12" t="s">
        <v>74</v>
      </c>
      <c r="BK116" s="142">
        <f t="shared" si="9"/>
        <v>0</v>
      </c>
      <c r="BL116" s="12" t="s">
        <v>132</v>
      </c>
      <c r="BM116" s="12" t="s">
        <v>180</v>
      </c>
    </row>
    <row r="117" spans="2:65" s="1" customFormat="1" ht="16.5" customHeight="1">
      <c r="B117" s="106"/>
      <c r="C117" s="133" t="s">
        <v>181</v>
      </c>
      <c r="D117" s="133" t="s">
        <v>128</v>
      </c>
      <c r="E117" s="134" t="s">
        <v>182</v>
      </c>
      <c r="F117" s="135" t="s">
        <v>183</v>
      </c>
      <c r="G117" s="136" t="s">
        <v>171</v>
      </c>
      <c r="H117" s="137">
        <v>6.5940000000000003</v>
      </c>
      <c r="I117" s="138"/>
      <c r="J117" s="138">
        <f t="shared" si="0"/>
        <v>0</v>
      </c>
      <c r="K117" s="135" t="s">
        <v>1</v>
      </c>
      <c r="L117" s="25"/>
      <c r="M117" s="45" t="s">
        <v>1</v>
      </c>
      <c r="N117" s="139" t="s">
        <v>37</v>
      </c>
      <c r="O117" s="140">
        <v>0.24</v>
      </c>
      <c r="P117" s="140">
        <f t="shared" si="1"/>
        <v>1.58256</v>
      </c>
      <c r="Q117" s="140">
        <v>0</v>
      </c>
      <c r="R117" s="140">
        <f t="shared" si="2"/>
        <v>0</v>
      </c>
      <c r="S117" s="140">
        <v>0</v>
      </c>
      <c r="T117" s="141">
        <f t="shared" si="3"/>
        <v>0</v>
      </c>
      <c r="AR117" s="12" t="s">
        <v>132</v>
      </c>
      <c r="AT117" s="12" t="s">
        <v>128</v>
      </c>
      <c r="AU117" s="12" t="s">
        <v>76</v>
      </c>
      <c r="AY117" s="12" t="s">
        <v>125</v>
      </c>
      <c r="BE117" s="142">
        <f t="shared" si="4"/>
        <v>0</v>
      </c>
      <c r="BF117" s="142">
        <f t="shared" si="5"/>
        <v>0</v>
      </c>
      <c r="BG117" s="142">
        <f t="shared" si="6"/>
        <v>0</v>
      </c>
      <c r="BH117" s="142">
        <f t="shared" si="7"/>
        <v>0</v>
      </c>
      <c r="BI117" s="142">
        <f t="shared" si="8"/>
        <v>0</v>
      </c>
      <c r="BJ117" s="12" t="s">
        <v>74</v>
      </c>
      <c r="BK117" s="142">
        <f t="shared" si="9"/>
        <v>0</v>
      </c>
      <c r="BL117" s="12" t="s">
        <v>132</v>
      </c>
      <c r="BM117" s="12" t="s">
        <v>184</v>
      </c>
    </row>
    <row r="118" spans="2:65" s="1" customFormat="1" ht="16.5" customHeight="1">
      <c r="B118" s="106"/>
      <c r="C118" s="133" t="s">
        <v>185</v>
      </c>
      <c r="D118" s="133" t="s">
        <v>128</v>
      </c>
      <c r="E118" s="134" t="s">
        <v>186</v>
      </c>
      <c r="F118" s="135" t="s">
        <v>187</v>
      </c>
      <c r="G118" s="136" t="s">
        <v>171</v>
      </c>
      <c r="H118" s="137">
        <v>65.94</v>
      </c>
      <c r="I118" s="138"/>
      <c r="J118" s="138">
        <f t="shared" si="0"/>
        <v>0</v>
      </c>
      <c r="K118" s="135" t="s">
        <v>1</v>
      </c>
      <c r="L118" s="25"/>
      <c r="M118" s="45" t="s">
        <v>1</v>
      </c>
      <c r="N118" s="139" t="s">
        <v>37</v>
      </c>
      <c r="O118" s="140">
        <v>4.0000000000000001E-3</v>
      </c>
      <c r="P118" s="140">
        <f t="shared" si="1"/>
        <v>0.26375999999999999</v>
      </c>
      <c r="Q118" s="140">
        <v>0</v>
      </c>
      <c r="R118" s="140">
        <f t="shared" si="2"/>
        <v>0</v>
      </c>
      <c r="S118" s="140">
        <v>0</v>
      </c>
      <c r="T118" s="141">
        <f t="shared" si="3"/>
        <v>0</v>
      </c>
      <c r="AR118" s="12" t="s">
        <v>132</v>
      </c>
      <c r="AT118" s="12" t="s">
        <v>128</v>
      </c>
      <c r="AU118" s="12" t="s">
        <v>76</v>
      </c>
      <c r="AY118" s="12" t="s">
        <v>125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2" t="s">
        <v>74</v>
      </c>
      <c r="BK118" s="142">
        <f t="shared" si="9"/>
        <v>0</v>
      </c>
      <c r="BL118" s="12" t="s">
        <v>132</v>
      </c>
      <c r="BM118" s="12" t="s">
        <v>188</v>
      </c>
    </row>
    <row r="119" spans="2:65" s="10" customFormat="1" ht="25.9" customHeight="1">
      <c r="B119" s="121"/>
      <c r="D119" s="122" t="s">
        <v>65</v>
      </c>
      <c r="E119" s="123" t="s">
        <v>189</v>
      </c>
      <c r="F119" s="123" t="s">
        <v>190</v>
      </c>
      <c r="J119" s="124">
        <f>BK119</f>
        <v>0</v>
      </c>
      <c r="L119" s="121"/>
      <c r="M119" s="125"/>
      <c r="N119" s="126"/>
      <c r="O119" s="126"/>
      <c r="P119" s="127">
        <f>P120+P130+P148+P162+P189</f>
        <v>558.03517499999998</v>
      </c>
      <c r="Q119" s="126"/>
      <c r="R119" s="127">
        <f>R120+R130+R148+R162+R189</f>
        <v>1.3983964835</v>
      </c>
      <c r="S119" s="126"/>
      <c r="T119" s="128">
        <f>T120+T130+T148+T162+T189</f>
        <v>5.9580899999999994</v>
      </c>
      <c r="AR119" s="122" t="s">
        <v>76</v>
      </c>
      <c r="AT119" s="129" t="s">
        <v>65</v>
      </c>
      <c r="AU119" s="129" t="s">
        <v>66</v>
      </c>
      <c r="AY119" s="122" t="s">
        <v>125</v>
      </c>
      <c r="BK119" s="130">
        <f>BK120+BK130+BK148+BK162+BK189</f>
        <v>0</v>
      </c>
    </row>
    <row r="120" spans="2:65" s="10" customFormat="1" ht="22.9" customHeight="1">
      <c r="B120" s="121"/>
      <c r="D120" s="122" t="s">
        <v>65</v>
      </c>
      <c r="E120" s="131" t="s">
        <v>191</v>
      </c>
      <c r="F120" s="131" t="s">
        <v>192</v>
      </c>
      <c r="J120" s="132">
        <f>BK120</f>
        <v>0</v>
      </c>
      <c r="L120" s="121"/>
      <c r="M120" s="125"/>
      <c r="N120" s="126"/>
      <c r="O120" s="126"/>
      <c r="P120" s="127">
        <f>SUM(P121:P129)</f>
        <v>30.75</v>
      </c>
      <c r="Q120" s="126"/>
      <c r="R120" s="127">
        <f>SUM(R121:R129)</f>
        <v>1.154E-2</v>
      </c>
      <c r="S120" s="126"/>
      <c r="T120" s="128">
        <f>SUM(T121:T129)</f>
        <v>1.13775</v>
      </c>
      <c r="AR120" s="122" t="s">
        <v>76</v>
      </c>
      <c r="AT120" s="129" t="s">
        <v>65</v>
      </c>
      <c r="AU120" s="129" t="s">
        <v>74</v>
      </c>
      <c r="AY120" s="122" t="s">
        <v>125</v>
      </c>
      <c r="BK120" s="130">
        <f>SUM(BK121:BK129)</f>
        <v>0</v>
      </c>
    </row>
    <row r="121" spans="2:65" s="1" customFormat="1" ht="16.5" customHeight="1">
      <c r="B121" s="106"/>
      <c r="C121" s="133" t="s">
        <v>193</v>
      </c>
      <c r="D121" s="133" t="s">
        <v>128</v>
      </c>
      <c r="E121" s="134" t="s">
        <v>194</v>
      </c>
      <c r="F121" s="135" t="s">
        <v>195</v>
      </c>
      <c r="G121" s="136" t="s">
        <v>156</v>
      </c>
      <c r="H121" s="137">
        <v>61.5</v>
      </c>
      <c r="I121" s="138"/>
      <c r="J121" s="138">
        <f t="shared" ref="J121:J129" si="10">ROUND(I121*H121,2)</f>
        <v>0</v>
      </c>
      <c r="K121" s="135" t="s">
        <v>1</v>
      </c>
      <c r="L121" s="25"/>
      <c r="M121" s="45" t="s">
        <v>1</v>
      </c>
      <c r="N121" s="139" t="s">
        <v>37</v>
      </c>
      <c r="O121" s="140">
        <v>0.2</v>
      </c>
      <c r="P121" s="140">
        <f t="shared" ref="P121:P129" si="11">O121*H121</f>
        <v>12.3</v>
      </c>
      <c r="Q121" s="140">
        <v>0</v>
      </c>
      <c r="R121" s="140">
        <f t="shared" ref="R121:R129" si="12">Q121*H121</f>
        <v>0</v>
      </c>
      <c r="S121" s="140">
        <v>1.8499999999999999E-2</v>
      </c>
      <c r="T121" s="141">
        <f t="shared" ref="T121:T129" si="13">S121*H121</f>
        <v>1.13775</v>
      </c>
      <c r="AR121" s="12" t="s">
        <v>196</v>
      </c>
      <c r="AT121" s="12" t="s">
        <v>128</v>
      </c>
      <c r="AU121" s="12" t="s">
        <v>76</v>
      </c>
      <c r="AY121" s="12" t="s">
        <v>125</v>
      </c>
      <c r="BE121" s="142">
        <f t="shared" ref="BE121:BE129" si="14">IF(N121="základní",J121,0)</f>
        <v>0</v>
      </c>
      <c r="BF121" s="142">
        <f t="shared" ref="BF121:BF129" si="15">IF(N121="snížená",J121,0)</f>
        <v>0</v>
      </c>
      <c r="BG121" s="142">
        <f t="shared" ref="BG121:BG129" si="16">IF(N121="zákl. přenesená",J121,0)</f>
        <v>0</v>
      </c>
      <c r="BH121" s="142">
        <f t="shared" ref="BH121:BH129" si="17">IF(N121="sníž. přenesená",J121,0)</f>
        <v>0</v>
      </c>
      <c r="BI121" s="142">
        <f t="shared" ref="BI121:BI129" si="18">IF(N121="nulová",J121,0)</f>
        <v>0</v>
      </c>
      <c r="BJ121" s="12" t="s">
        <v>74</v>
      </c>
      <c r="BK121" s="142">
        <f t="shared" ref="BK121:BK129" si="19">ROUND(I121*H121,2)</f>
        <v>0</v>
      </c>
      <c r="BL121" s="12" t="s">
        <v>196</v>
      </c>
      <c r="BM121" s="12" t="s">
        <v>197</v>
      </c>
    </row>
    <row r="122" spans="2:65" s="1" customFormat="1" ht="16.5" customHeight="1">
      <c r="B122" s="106"/>
      <c r="C122" s="133" t="s">
        <v>8</v>
      </c>
      <c r="D122" s="133" t="s">
        <v>128</v>
      </c>
      <c r="E122" s="134" t="s">
        <v>198</v>
      </c>
      <c r="F122" s="135" t="s">
        <v>199</v>
      </c>
      <c r="G122" s="136" t="s">
        <v>143</v>
      </c>
      <c r="H122" s="137">
        <v>205</v>
      </c>
      <c r="I122" s="138"/>
      <c r="J122" s="138">
        <f t="shared" si="10"/>
        <v>0</v>
      </c>
      <c r="K122" s="135" t="s">
        <v>1</v>
      </c>
      <c r="L122" s="25"/>
      <c r="M122" s="45" t="s">
        <v>1</v>
      </c>
      <c r="N122" s="139" t="s">
        <v>37</v>
      </c>
      <c r="O122" s="140">
        <v>0.09</v>
      </c>
      <c r="P122" s="140">
        <f t="shared" si="11"/>
        <v>18.45</v>
      </c>
      <c r="Q122" s="140">
        <v>0</v>
      </c>
      <c r="R122" s="140">
        <f t="shared" si="12"/>
        <v>0</v>
      </c>
      <c r="S122" s="140">
        <v>0</v>
      </c>
      <c r="T122" s="141">
        <f t="shared" si="13"/>
        <v>0</v>
      </c>
      <c r="AR122" s="12" t="s">
        <v>196</v>
      </c>
      <c r="AT122" s="12" t="s">
        <v>128</v>
      </c>
      <c r="AU122" s="12" t="s">
        <v>76</v>
      </c>
      <c r="AY122" s="12" t="s">
        <v>125</v>
      </c>
      <c r="BE122" s="142">
        <f t="shared" si="14"/>
        <v>0</v>
      </c>
      <c r="BF122" s="142">
        <f t="shared" si="15"/>
        <v>0</v>
      </c>
      <c r="BG122" s="142">
        <f t="shared" si="16"/>
        <v>0</v>
      </c>
      <c r="BH122" s="142">
        <f t="shared" si="17"/>
        <v>0</v>
      </c>
      <c r="BI122" s="142">
        <f t="shared" si="18"/>
        <v>0</v>
      </c>
      <c r="BJ122" s="12" t="s">
        <v>74</v>
      </c>
      <c r="BK122" s="142">
        <f t="shared" si="19"/>
        <v>0</v>
      </c>
      <c r="BL122" s="12" t="s">
        <v>196</v>
      </c>
      <c r="BM122" s="12" t="s">
        <v>200</v>
      </c>
    </row>
    <row r="123" spans="2:65" s="1" customFormat="1" ht="16.5" customHeight="1">
      <c r="B123" s="106"/>
      <c r="C123" s="143" t="s">
        <v>196</v>
      </c>
      <c r="D123" s="143" t="s">
        <v>201</v>
      </c>
      <c r="E123" s="144" t="s">
        <v>202</v>
      </c>
      <c r="F123" s="145" t="s">
        <v>203</v>
      </c>
      <c r="G123" s="146" t="s">
        <v>143</v>
      </c>
      <c r="H123" s="147">
        <v>81</v>
      </c>
      <c r="I123" s="148"/>
      <c r="J123" s="148">
        <f t="shared" si="10"/>
        <v>0</v>
      </c>
      <c r="K123" s="145" t="s">
        <v>157</v>
      </c>
      <c r="L123" s="149"/>
      <c r="M123" s="150" t="s">
        <v>1</v>
      </c>
      <c r="N123" s="151" t="s">
        <v>37</v>
      </c>
      <c r="O123" s="140">
        <v>0</v>
      </c>
      <c r="P123" s="140">
        <f t="shared" si="11"/>
        <v>0</v>
      </c>
      <c r="Q123" s="140">
        <v>8.0000000000000007E-5</v>
      </c>
      <c r="R123" s="140">
        <f t="shared" si="12"/>
        <v>6.4800000000000005E-3</v>
      </c>
      <c r="S123" s="140">
        <v>0</v>
      </c>
      <c r="T123" s="141">
        <f t="shared" si="13"/>
        <v>0</v>
      </c>
      <c r="AR123" s="12" t="s">
        <v>204</v>
      </c>
      <c r="AT123" s="12" t="s">
        <v>201</v>
      </c>
      <c r="AU123" s="12" t="s">
        <v>76</v>
      </c>
      <c r="AY123" s="12" t="s">
        <v>125</v>
      </c>
      <c r="BE123" s="142">
        <f t="shared" si="14"/>
        <v>0</v>
      </c>
      <c r="BF123" s="142">
        <f t="shared" si="15"/>
        <v>0</v>
      </c>
      <c r="BG123" s="142">
        <f t="shared" si="16"/>
        <v>0</v>
      </c>
      <c r="BH123" s="142">
        <f t="shared" si="17"/>
        <v>0</v>
      </c>
      <c r="BI123" s="142">
        <f t="shared" si="18"/>
        <v>0</v>
      </c>
      <c r="BJ123" s="12" t="s">
        <v>74</v>
      </c>
      <c r="BK123" s="142">
        <f t="shared" si="19"/>
        <v>0</v>
      </c>
      <c r="BL123" s="12" t="s">
        <v>196</v>
      </c>
      <c r="BM123" s="12" t="s">
        <v>205</v>
      </c>
    </row>
    <row r="124" spans="2:65" s="1" customFormat="1" ht="16.5" customHeight="1">
      <c r="B124" s="106"/>
      <c r="C124" s="143" t="s">
        <v>206</v>
      </c>
      <c r="D124" s="143" t="s">
        <v>201</v>
      </c>
      <c r="E124" s="144" t="s">
        <v>207</v>
      </c>
      <c r="F124" s="145" t="s">
        <v>208</v>
      </c>
      <c r="G124" s="146" t="s">
        <v>143</v>
      </c>
      <c r="H124" s="147">
        <v>9</v>
      </c>
      <c r="I124" s="148"/>
      <c r="J124" s="148">
        <f t="shared" si="10"/>
        <v>0</v>
      </c>
      <c r="K124" s="145" t="s">
        <v>157</v>
      </c>
      <c r="L124" s="149"/>
      <c r="M124" s="150" t="s">
        <v>1</v>
      </c>
      <c r="N124" s="151" t="s">
        <v>37</v>
      </c>
      <c r="O124" s="140">
        <v>0</v>
      </c>
      <c r="P124" s="140">
        <f t="shared" si="11"/>
        <v>0</v>
      </c>
      <c r="Q124" s="140">
        <v>9.0000000000000006E-5</v>
      </c>
      <c r="R124" s="140">
        <f t="shared" si="12"/>
        <v>8.1000000000000006E-4</v>
      </c>
      <c r="S124" s="140">
        <v>0</v>
      </c>
      <c r="T124" s="141">
        <f t="shared" si="13"/>
        <v>0</v>
      </c>
      <c r="AR124" s="12" t="s">
        <v>204</v>
      </c>
      <c r="AT124" s="12" t="s">
        <v>201</v>
      </c>
      <c r="AU124" s="12" t="s">
        <v>76</v>
      </c>
      <c r="AY124" s="12" t="s">
        <v>125</v>
      </c>
      <c r="BE124" s="142">
        <f t="shared" si="14"/>
        <v>0</v>
      </c>
      <c r="BF124" s="142">
        <f t="shared" si="15"/>
        <v>0</v>
      </c>
      <c r="BG124" s="142">
        <f t="shared" si="16"/>
        <v>0</v>
      </c>
      <c r="BH124" s="142">
        <f t="shared" si="17"/>
        <v>0</v>
      </c>
      <c r="BI124" s="142">
        <f t="shared" si="18"/>
        <v>0</v>
      </c>
      <c r="BJ124" s="12" t="s">
        <v>74</v>
      </c>
      <c r="BK124" s="142">
        <f t="shared" si="19"/>
        <v>0</v>
      </c>
      <c r="BL124" s="12" t="s">
        <v>196</v>
      </c>
      <c r="BM124" s="12" t="s">
        <v>209</v>
      </c>
    </row>
    <row r="125" spans="2:65" s="1" customFormat="1" ht="16.5" customHeight="1">
      <c r="B125" s="106"/>
      <c r="C125" s="143" t="s">
        <v>210</v>
      </c>
      <c r="D125" s="143" t="s">
        <v>201</v>
      </c>
      <c r="E125" s="144" t="s">
        <v>211</v>
      </c>
      <c r="F125" s="145" t="s">
        <v>212</v>
      </c>
      <c r="G125" s="146" t="s">
        <v>143</v>
      </c>
      <c r="H125" s="147">
        <v>10</v>
      </c>
      <c r="I125" s="148"/>
      <c r="J125" s="148">
        <f t="shared" si="10"/>
        <v>0</v>
      </c>
      <c r="K125" s="145" t="s">
        <v>157</v>
      </c>
      <c r="L125" s="149"/>
      <c r="M125" s="150" t="s">
        <v>1</v>
      </c>
      <c r="N125" s="151" t="s">
        <v>37</v>
      </c>
      <c r="O125" s="140">
        <v>0</v>
      </c>
      <c r="P125" s="140">
        <f t="shared" si="11"/>
        <v>0</v>
      </c>
      <c r="Q125" s="140">
        <v>1E-4</v>
      </c>
      <c r="R125" s="140">
        <f t="shared" si="12"/>
        <v>1E-3</v>
      </c>
      <c r="S125" s="140">
        <v>0</v>
      </c>
      <c r="T125" s="141">
        <f t="shared" si="13"/>
        <v>0</v>
      </c>
      <c r="AR125" s="12" t="s">
        <v>204</v>
      </c>
      <c r="AT125" s="12" t="s">
        <v>201</v>
      </c>
      <c r="AU125" s="12" t="s">
        <v>76</v>
      </c>
      <c r="AY125" s="12" t="s">
        <v>125</v>
      </c>
      <c r="BE125" s="142">
        <f t="shared" si="14"/>
        <v>0</v>
      </c>
      <c r="BF125" s="142">
        <f t="shared" si="15"/>
        <v>0</v>
      </c>
      <c r="BG125" s="142">
        <f t="shared" si="16"/>
        <v>0</v>
      </c>
      <c r="BH125" s="142">
        <f t="shared" si="17"/>
        <v>0</v>
      </c>
      <c r="BI125" s="142">
        <f t="shared" si="18"/>
        <v>0</v>
      </c>
      <c r="BJ125" s="12" t="s">
        <v>74</v>
      </c>
      <c r="BK125" s="142">
        <f t="shared" si="19"/>
        <v>0</v>
      </c>
      <c r="BL125" s="12" t="s">
        <v>196</v>
      </c>
      <c r="BM125" s="12" t="s">
        <v>213</v>
      </c>
    </row>
    <row r="126" spans="2:65" s="1" customFormat="1" ht="16.5" customHeight="1">
      <c r="B126" s="106"/>
      <c r="C126" s="143" t="s">
        <v>214</v>
      </c>
      <c r="D126" s="143" t="s">
        <v>201</v>
      </c>
      <c r="E126" s="144" t="s">
        <v>215</v>
      </c>
      <c r="F126" s="145" t="s">
        <v>216</v>
      </c>
      <c r="G126" s="146" t="s">
        <v>143</v>
      </c>
      <c r="H126" s="147">
        <v>86</v>
      </c>
      <c r="I126" s="148"/>
      <c r="J126" s="148">
        <f t="shared" si="10"/>
        <v>0</v>
      </c>
      <c r="K126" s="145" t="s">
        <v>157</v>
      </c>
      <c r="L126" s="149"/>
      <c r="M126" s="150" t="s">
        <v>1</v>
      </c>
      <c r="N126" s="151" t="s">
        <v>37</v>
      </c>
      <c r="O126" s="140">
        <v>0</v>
      </c>
      <c r="P126" s="140">
        <f t="shared" si="11"/>
        <v>0</v>
      </c>
      <c r="Q126" s="140">
        <v>3.0000000000000001E-5</v>
      </c>
      <c r="R126" s="140">
        <f t="shared" si="12"/>
        <v>2.5800000000000003E-3</v>
      </c>
      <c r="S126" s="140">
        <v>0</v>
      </c>
      <c r="T126" s="141">
        <f t="shared" si="13"/>
        <v>0</v>
      </c>
      <c r="AR126" s="12" t="s">
        <v>204</v>
      </c>
      <c r="AT126" s="12" t="s">
        <v>201</v>
      </c>
      <c r="AU126" s="12" t="s">
        <v>76</v>
      </c>
      <c r="AY126" s="12" t="s">
        <v>125</v>
      </c>
      <c r="BE126" s="142">
        <f t="shared" si="14"/>
        <v>0</v>
      </c>
      <c r="BF126" s="142">
        <f t="shared" si="15"/>
        <v>0</v>
      </c>
      <c r="BG126" s="142">
        <f t="shared" si="16"/>
        <v>0</v>
      </c>
      <c r="BH126" s="142">
        <f t="shared" si="17"/>
        <v>0</v>
      </c>
      <c r="BI126" s="142">
        <f t="shared" si="18"/>
        <v>0</v>
      </c>
      <c r="BJ126" s="12" t="s">
        <v>74</v>
      </c>
      <c r="BK126" s="142">
        <f t="shared" si="19"/>
        <v>0</v>
      </c>
      <c r="BL126" s="12" t="s">
        <v>196</v>
      </c>
      <c r="BM126" s="12" t="s">
        <v>217</v>
      </c>
    </row>
    <row r="127" spans="2:65" s="1" customFormat="1" ht="16.5" customHeight="1">
      <c r="B127" s="106"/>
      <c r="C127" s="143" t="s">
        <v>218</v>
      </c>
      <c r="D127" s="143" t="s">
        <v>201</v>
      </c>
      <c r="E127" s="144" t="s">
        <v>219</v>
      </c>
      <c r="F127" s="145" t="s">
        <v>220</v>
      </c>
      <c r="G127" s="146" t="s">
        <v>143</v>
      </c>
      <c r="H127" s="147">
        <v>9</v>
      </c>
      <c r="I127" s="148"/>
      <c r="J127" s="148">
        <f t="shared" si="10"/>
        <v>0</v>
      </c>
      <c r="K127" s="145" t="s">
        <v>157</v>
      </c>
      <c r="L127" s="149"/>
      <c r="M127" s="150" t="s">
        <v>1</v>
      </c>
      <c r="N127" s="151" t="s">
        <v>37</v>
      </c>
      <c r="O127" s="140">
        <v>0</v>
      </c>
      <c r="P127" s="140">
        <f t="shared" si="11"/>
        <v>0</v>
      </c>
      <c r="Q127" s="140">
        <v>3.0000000000000001E-5</v>
      </c>
      <c r="R127" s="140">
        <f t="shared" si="12"/>
        <v>2.7E-4</v>
      </c>
      <c r="S127" s="140">
        <v>0</v>
      </c>
      <c r="T127" s="141">
        <f t="shared" si="13"/>
        <v>0</v>
      </c>
      <c r="AR127" s="12" t="s">
        <v>204</v>
      </c>
      <c r="AT127" s="12" t="s">
        <v>201</v>
      </c>
      <c r="AU127" s="12" t="s">
        <v>76</v>
      </c>
      <c r="AY127" s="12" t="s">
        <v>125</v>
      </c>
      <c r="BE127" s="142">
        <f t="shared" si="14"/>
        <v>0</v>
      </c>
      <c r="BF127" s="142">
        <f t="shared" si="15"/>
        <v>0</v>
      </c>
      <c r="BG127" s="142">
        <f t="shared" si="16"/>
        <v>0</v>
      </c>
      <c r="BH127" s="142">
        <f t="shared" si="17"/>
        <v>0</v>
      </c>
      <c r="BI127" s="142">
        <f t="shared" si="18"/>
        <v>0</v>
      </c>
      <c r="BJ127" s="12" t="s">
        <v>74</v>
      </c>
      <c r="BK127" s="142">
        <f t="shared" si="19"/>
        <v>0</v>
      </c>
      <c r="BL127" s="12" t="s">
        <v>196</v>
      </c>
      <c r="BM127" s="12" t="s">
        <v>221</v>
      </c>
    </row>
    <row r="128" spans="2:65" s="1" customFormat="1" ht="16.5" customHeight="1">
      <c r="B128" s="106"/>
      <c r="C128" s="143" t="s">
        <v>7</v>
      </c>
      <c r="D128" s="143" t="s">
        <v>201</v>
      </c>
      <c r="E128" s="144" t="s">
        <v>222</v>
      </c>
      <c r="F128" s="145" t="s">
        <v>223</v>
      </c>
      <c r="G128" s="146" t="s">
        <v>143</v>
      </c>
      <c r="H128" s="147">
        <v>10</v>
      </c>
      <c r="I128" s="148"/>
      <c r="J128" s="148">
        <f t="shared" si="10"/>
        <v>0</v>
      </c>
      <c r="K128" s="145" t="s">
        <v>157</v>
      </c>
      <c r="L128" s="149"/>
      <c r="M128" s="150" t="s">
        <v>1</v>
      </c>
      <c r="N128" s="151" t="s">
        <v>37</v>
      </c>
      <c r="O128" s="140">
        <v>0</v>
      </c>
      <c r="P128" s="140">
        <f t="shared" si="11"/>
        <v>0</v>
      </c>
      <c r="Q128" s="140">
        <v>4.0000000000000003E-5</v>
      </c>
      <c r="R128" s="140">
        <f t="shared" si="12"/>
        <v>4.0000000000000002E-4</v>
      </c>
      <c r="S128" s="140">
        <v>0</v>
      </c>
      <c r="T128" s="141">
        <f t="shared" si="13"/>
        <v>0</v>
      </c>
      <c r="AR128" s="12" t="s">
        <v>204</v>
      </c>
      <c r="AT128" s="12" t="s">
        <v>201</v>
      </c>
      <c r="AU128" s="12" t="s">
        <v>76</v>
      </c>
      <c r="AY128" s="12" t="s">
        <v>125</v>
      </c>
      <c r="BE128" s="142">
        <f t="shared" si="14"/>
        <v>0</v>
      </c>
      <c r="BF128" s="142">
        <f t="shared" si="15"/>
        <v>0</v>
      </c>
      <c r="BG128" s="142">
        <f t="shared" si="16"/>
        <v>0</v>
      </c>
      <c r="BH128" s="142">
        <f t="shared" si="17"/>
        <v>0</v>
      </c>
      <c r="BI128" s="142">
        <f t="shared" si="18"/>
        <v>0</v>
      </c>
      <c r="BJ128" s="12" t="s">
        <v>74</v>
      </c>
      <c r="BK128" s="142">
        <f t="shared" si="19"/>
        <v>0</v>
      </c>
      <c r="BL128" s="12" t="s">
        <v>196</v>
      </c>
      <c r="BM128" s="12" t="s">
        <v>224</v>
      </c>
    </row>
    <row r="129" spans="2:65" s="1" customFormat="1" ht="16.5" customHeight="1">
      <c r="B129" s="106"/>
      <c r="C129" s="133" t="s">
        <v>225</v>
      </c>
      <c r="D129" s="133" t="s">
        <v>128</v>
      </c>
      <c r="E129" s="134" t="s">
        <v>226</v>
      </c>
      <c r="F129" s="135" t="s">
        <v>227</v>
      </c>
      <c r="G129" s="136" t="s">
        <v>228</v>
      </c>
      <c r="H129" s="137">
        <v>187.18199999999999</v>
      </c>
      <c r="I129" s="138"/>
      <c r="J129" s="138">
        <f t="shared" si="10"/>
        <v>0</v>
      </c>
      <c r="K129" s="135" t="s">
        <v>157</v>
      </c>
      <c r="L129" s="25"/>
      <c r="M129" s="45" t="s">
        <v>1</v>
      </c>
      <c r="N129" s="139" t="s">
        <v>37</v>
      </c>
      <c r="O129" s="140">
        <v>0</v>
      </c>
      <c r="P129" s="140">
        <f t="shared" si="11"/>
        <v>0</v>
      </c>
      <c r="Q129" s="140">
        <v>0</v>
      </c>
      <c r="R129" s="140">
        <f t="shared" si="12"/>
        <v>0</v>
      </c>
      <c r="S129" s="140">
        <v>0</v>
      </c>
      <c r="T129" s="141">
        <f t="shared" si="13"/>
        <v>0</v>
      </c>
      <c r="AR129" s="12" t="s">
        <v>196</v>
      </c>
      <c r="AT129" s="12" t="s">
        <v>128</v>
      </c>
      <c r="AU129" s="12" t="s">
        <v>76</v>
      </c>
      <c r="AY129" s="12" t="s">
        <v>125</v>
      </c>
      <c r="BE129" s="142">
        <f t="shared" si="14"/>
        <v>0</v>
      </c>
      <c r="BF129" s="142">
        <f t="shared" si="15"/>
        <v>0</v>
      </c>
      <c r="BG129" s="142">
        <f t="shared" si="16"/>
        <v>0</v>
      </c>
      <c r="BH129" s="142">
        <f t="shared" si="17"/>
        <v>0</v>
      </c>
      <c r="BI129" s="142">
        <f t="shared" si="18"/>
        <v>0</v>
      </c>
      <c r="BJ129" s="12" t="s">
        <v>74</v>
      </c>
      <c r="BK129" s="142">
        <f t="shared" si="19"/>
        <v>0</v>
      </c>
      <c r="BL129" s="12" t="s">
        <v>196</v>
      </c>
      <c r="BM129" s="12" t="s">
        <v>229</v>
      </c>
    </row>
    <row r="130" spans="2:65" s="10" customFormat="1" ht="22.9" customHeight="1">
      <c r="B130" s="121"/>
      <c r="D130" s="122" t="s">
        <v>65</v>
      </c>
      <c r="E130" s="131" t="s">
        <v>230</v>
      </c>
      <c r="F130" s="131" t="s">
        <v>231</v>
      </c>
      <c r="J130" s="132">
        <f>BK130</f>
        <v>0</v>
      </c>
      <c r="L130" s="121"/>
      <c r="M130" s="125"/>
      <c r="N130" s="126"/>
      <c r="O130" s="126"/>
      <c r="P130" s="127">
        <f>SUM(P131:P147)</f>
        <v>189.12217499999997</v>
      </c>
      <c r="Q130" s="126"/>
      <c r="R130" s="127">
        <f>SUM(R131:R147)</f>
        <v>9.63836E-2</v>
      </c>
      <c r="S130" s="126"/>
      <c r="T130" s="128">
        <f>SUM(T131:T147)</f>
        <v>2.9332499999999997</v>
      </c>
      <c r="AR130" s="122" t="s">
        <v>76</v>
      </c>
      <c r="AT130" s="129" t="s">
        <v>65</v>
      </c>
      <c r="AU130" s="129" t="s">
        <v>74</v>
      </c>
      <c r="AY130" s="122" t="s">
        <v>125</v>
      </c>
      <c r="BK130" s="130">
        <f>SUM(BK131:BK147)</f>
        <v>0</v>
      </c>
    </row>
    <row r="131" spans="2:65" s="1" customFormat="1" ht="16.5" customHeight="1">
      <c r="B131" s="106"/>
      <c r="C131" s="133" t="s">
        <v>232</v>
      </c>
      <c r="D131" s="133" t="s">
        <v>128</v>
      </c>
      <c r="E131" s="134" t="s">
        <v>233</v>
      </c>
      <c r="F131" s="135" t="s">
        <v>234</v>
      </c>
      <c r="G131" s="136" t="s">
        <v>131</v>
      </c>
      <c r="H131" s="137">
        <v>1</v>
      </c>
      <c r="I131" s="138"/>
      <c r="J131" s="138">
        <f t="shared" ref="J131:J147" si="20">ROUND(I131*H131,2)</f>
        <v>0</v>
      </c>
      <c r="K131" s="135" t="s">
        <v>1</v>
      </c>
      <c r="L131" s="25"/>
      <c r="M131" s="45" t="s">
        <v>1</v>
      </c>
      <c r="N131" s="139" t="s">
        <v>37</v>
      </c>
      <c r="O131" s="140">
        <v>0.379</v>
      </c>
      <c r="P131" s="140">
        <f t="shared" ref="P131:P147" si="21">O131*H131</f>
        <v>0.379</v>
      </c>
      <c r="Q131" s="140">
        <v>1.8400000000000001E-3</v>
      </c>
      <c r="R131" s="140">
        <f t="shared" ref="R131:R147" si="22">Q131*H131</f>
        <v>1.8400000000000001E-3</v>
      </c>
      <c r="S131" s="140">
        <v>0</v>
      </c>
      <c r="T131" s="141">
        <f t="shared" ref="T131:T147" si="23">S131*H131</f>
        <v>0</v>
      </c>
      <c r="AR131" s="12" t="s">
        <v>196</v>
      </c>
      <c r="AT131" s="12" t="s">
        <v>128</v>
      </c>
      <c r="AU131" s="12" t="s">
        <v>76</v>
      </c>
      <c r="AY131" s="12" t="s">
        <v>125</v>
      </c>
      <c r="BE131" s="142">
        <f t="shared" ref="BE131:BE147" si="24">IF(N131="základní",J131,0)</f>
        <v>0</v>
      </c>
      <c r="BF131" s="142">
        <f t="shared" ref="BF131:BF147" si="25">IF(N131="snížená",J131,0)</f>
        <v>0</v>
      </c>
      <c r="BG131" s="142">
        <f t="shared" ref="BG131:BG147" si="26">IF(N131="zákl. přenesená",J131,0)</f>
        <v>0</v>
      </c>
      <c r="BH131" s="142">
        <f t="shared" ref="BH131:BH147" si="27">IF(N131="sníž. přenesená",J131,0)</f>
        <v>0</v>
      </c>
      <c r="BI131" s="142">
        <f t="shared" ref="BI131:BI147" si="28">IF(N131="nulová",J131,0)</f>
        <v>0</v>
      </c>
      <c r="BJ131" s="12" t="s">
        <v>74</v>
      </c>
      <c r="BK131" s="142">
        <f t="shared" ref="BK131:BK147" si="29">ROUND(I131*H131,2)</f>
        <v>0</v>
      </c>
      <c r="BL131" s="12" t="s">
        <v>196</v>
      </c>
      <c r="BM131" s="12" t="s">
        <v>235</v>
      </c>
    </row>
    <row r="132" spans="2:65" s="1" customFormat="1" ht="16.5" customHeight="1">
      <c r="B132" s="106"/>
      <c r="C132" s="133" t="s">
        <v>236</v>
      </c>
      <c r="D132" s="133" t="s">
        <v>128</v>
      </c>
      <c r="E132" s="134" t="s">
        <v>237</v>
      </c>
      <c r="F132" s="135" t="s">
        <v>238</v>
      </c>
      <c r="G132" s="136" t="s">
        <v>143</v>
      </c>
      <c r="H132" s="137">
        <v>83</v>
      </c>
      <c r="I132" s="138"/>
      <c r="J132" s="138">
        <f t="shared" si="20"/>
        <v>0</v>
      </c>
      <c r="K132" s="135" t="s">
        <v>1</v>
      </c>
      <c r="L132" s="25"/>
      <c r="M132" s="45" t="s">
        <v>1</v>
      </c>
      <c r="N132" s="139" t="s">
        <v>37</v>
      </c>
      <c r="O132" s="140">
        <v>0.41299999999999998</v>
      </c>
      <c r="P132" s="140">
        <f t="shared" si="21"/>
        <v>34.278999999999996</v>
      </c>
      <c r="Q132" s="140">
        <v>0</v>
      </c>
      <c r="R132" s="140">
        <f t="shared" si="22"/>
        <v>0</v>
      </c>
      <c r="S132" s="140">
        <v>1.4919999999999999E-2</v>
      </c>
      <c r="T132" s="141">
        <f t="shared" si="23"/>
        <v>1.2383599999999999</v>
      </c>
      <c r="AR132" s="12" t="s">
        <v>196</v>
      </c>
      <c r="AT132" s="12" t="s">
        <v>128</v>
      </c>
      <c r="AU132" s="12" t="s">
        <v>76</v>
      </c>
      <c r="AY132" s="12" t="s">
        <v>125</v>
      </c>
      <c r="BE132" s="142">
        <f t="shared" si="24"/>
        <v>0</v>
      </c>
      <c r="BF132" s="142">
        <f t="shared" si="25"/>
        <v>0</v>
      </c>
      <c r="BG132" s="142">
        <f t="shared" si="26"/>
        <v>0</v>
      </c>
      <c r="BH132" s="142">
        <f t="shared" si="27"/>
        <v>0</v>
      </c>
      <c r="BI132" s="142">
        <f t="shared" si="28"/>
        <v>0</v>
      </c>
      <c r="BJ132" s="12" t="s">
        <v>74</v>
      </c>
      <c r="BK132" s="142">
        <f t="shared" si="29"/>
        <v>0</v>
      </c>
      <c r="BL132" s="12" t="s">
        <v>196</v>
      </c>
      <c r="BM132" s="12" t="s">
        <v>239</v>
      </c>
    </row>
    <row r="133" spans="2:65" s="1" customFormat="1" ht="16.5" customHeight="1">
      <c r="B133" s="106"/>
      <c r="C133" s="133" t="s">
        <v>240</v>
      </c>
      <c r="D133" s="133" t="s">
        <v>128</v>
      </c>
      <c r="E133" s="134" t="s">
        <v>241</v>
      </c>
      <c r="F133" s="135" t="s">
        <v>242</v>
      </c>
      <c r="G133" s="136" t="s">
        <v>143</v>
      </c>
      <c r="H133" s="137">
        <v>53</v>
      </c>
      <c r="I133" s="138"/>
      <c r="J133" s="138">
        <f t="shared" si="20"/>
        <v>0</v>
      </c>
      <c r="K133" s="135" t="s">
        <v>157</v>
      </c>
      <c r="L133" s="25"/>
      <c r="M133" s="45" t="s">
        <v>1</v>
      </c>
      <c r="N133" s="139" t="s">
        <v>37</v>
      </c>
      <c r="O133" s="140">
        <v>0.57599999999999996</v>
      </c>
      <c r="P133" s="140">
        <f t="shared" si="21"/>
        <v>30.527999999999999</v>
      </c>
      <c r="Q133" s="140">
        <v>0</v>
      </c>
      <c r="R133" s="140">
        <f t="shared" si="22"/>
        <v>0</v>
      </c>
      <c r="S133" s="140">
        <v>3.065E-2</v>
      </c>
      <c r="T133" s="141">
        <f t="shared" si="23"/>
        <v>1.6244499999999999</v>
      </c>
      <c r="AR133" s="12" t="s">
        <v>196</v>
      </c>
      <c r="AT133" s="12" t="s">
        <v>128</v>
      </c>
      <c r="AU133" s="12" t="s">
        <v>76</v>
      </c>
      <c r="AY133" s="12" t="s">
        <v>125</v>
      </c>
      <c r="BE133" s="142">
        <f t="shared" si="24"/>
        <v>0</v>
      </c>
      <c r="BF133" s="142">
        <f t="shared" si="25"/>
        <v>0</v>
      </c>
      <c r="BG133" s="142">
        <f t="shared" si="26"/>
        <v>0</v>
      </c>
      <c r="BH133" s="142">
        <f t="shared" si="27"/>
        <v>0</v>
      </c>
      <c r="BI133" s="142">
        <f t="shared" si="28"/>
        <v>0</v>
      </c>
      <c r="BJ133" s="12" t="s">
        <v>74</v>
      </c>
      <c r="BK133" s="142">
        <f t="shared" si="29"/>
        <v>0</v>
      </c>
      <c r="BL133" s="12" t="s">
        <v>196</v>
      </c>
      <c r="BM133" s="12" t="s">
        <v>243</v>
      </c>
    </row>
    <row r="134" spans="2:65" s="1" customFormat="1" ht="16.5" customHeight="1">
      <c r="B134" s="106"/>
      <c r="C134" s="133" t="s">
        <v>244</v>
      </c>
      <c r="D134" s="133" t="s">
        <v>128</v>
      </c>
      <c r="E134" s="134" t="s">
        <v>245</v>
      </c>
      <c r="F134" s="135" t="s">
        <v>246</v>
      </c>
      <c r="G134" s="136" t="s">
        <v>143</v>
      </c>
      <c r="H134" s="137">
        <v>48</v>
      </c>
      <c r="I134" s="138"/>
      <c r="J134" s="138">
        <f t="shared" si="20"/>
        <v>0</v>
      </c>
      <c r="K134" s="135" t="s">
        <v>1</v>
      </c>
      <c r="L134" s="25"/>
      <c r="M134" s="45" t="s">
        <v>1</v>
      </c>
      <c r="N134" s="139" t="s">
        <v>37</v>
      </c>
      <c r="O134" s="140">
        <v>0.82699999999999996</v>
      </c>
      <c r="P134" s="140">
        <f t="shared" si="21"/>
        <v>39.695999999999998</v>
      </c>
      <c r="Q134" s="140">
        <v>1.2099999999999999E-3</v>
      </c>
      <c r="R134" s="140">
        <f t="shared" si="22"/>
        <v>5.8079999999999993E-2</v>
      </c>
      <c r="S134" s="140">
        <v>0</v>
      </c>
      <c r="T134" s="141">
        <f t="shared" si="23"/>
        <v>0</v>
      </c>
      <c r="AR134" s="12" t="s">
        <v>196</v>
      </c>
      <c r="AT134" s="12" t="s">
        <v>128</v>
      </c>
      <c r="AU134" s="12" t="s">
        <v>76</v>
      </c>
      <c r="AY134" s="12" t="s">
        <v>125</v>
      </c>
      <c r="BE134" s="142">
        <f t="shared" si="24"/>
        <v>0</v>
      </c>
      <c r="BF134" s="142">
        <f t="shared" si="25"/>
        <v>0</v>
      </c>
      <c r="BG134" s="142">
        <f t="shared" si="26"/>
        <v>0</v>
      </c>
      <c r="BH134" s="142">
        <f t="shared" si="27"/>
        <v>0</v>
      </c>
      <c r="BI134" s="142">
        <f t="shared" si="28"/>
        <v>0</v>
      </c>
      <c r="BJ134" s="12" t="s">
        <v>74</v>
      </c>
      <c r="BK134" s="142">
        <f t="shared" si="29"/>
        <v>0</v>
      </c>
      <c r="BL134" s="12" t="s">
        <v>196</v>
      </c>
      <c r="BM134" s="12" t="s">
        <v>247</v>
      </c>
    </row>
    <row r="135" spans="2:65" s="1" customFormat="1" ht="16.5" customHeight="1">
      <c r="B135" s="106"/>
      <c r="C135" s="133" t="s">
        <v>248</v>
      </c>
      <c r="D135" s="133" t="s">
        <v>128</v>
      </c>
      <c r="E135" s="134" t="s">
        <v>249</v>
      </c>
      <c r="F135" s="135" t="s">
        <v>250</v>
      </c>
      <c r="G135" s="136" t="s">
        <v>143</v>
      </c>
      <c r="H135" s="137">
        <v>2</v>
      </c>
      <c r="I135" s="138"/>
      <c r="J135" s="138">
        <f t="shared" si="20"/>
        <v>0</v>
      </c>
      <c r="K135" s="135" t="s">
        <v>157</v>
      </c>
      <c r="L135" s="25"/>
      <c r="M135" s="45" t="s">
        <v>1</v>
      </c>
      <c r="N135" s="139" t="s">
        <v>37</v>
      </c>
      <c r="O135" s="140">
        <v>1.0049999999999999</v>
      </c>
      <c r="P135" s="140">
        <f t="shared" si="21"/>
        <v>2.0099999999999998</v>
      </c>
      <c r="Q135" s="140">
        <v>2.3600000000000001E-3</v>
      </c>
      <c r="R135" s="140">
        <f t="shared" si="22"/>
        <v>4.7200000000000002E-3</v>
      </c>
      <c r="S135" s="140">
        <v>0</v>
      </c>
      <c r="T135" s="141">
        <f t="shared" si="23"/>
        <v>0</v>
      </c>
      <c r="AR135" s="12" t="s">
        <v>196</v>
      </c>
      <c r="AT135" s="12" t="s">
        <v>128</v>
      </c>
      <c r="AU135" s="12" t="s">
        <v>76</v>
      </c>
      <c r="AY135" s="12" t="s">
        <v>125</v>
      </c>
      <c r="BE135" s="142">
        <f t="shared" si="24"/>
        <v>0</v>
      </c>
      <c r="BF135" s="142">
        <f t="shared" si="25"/>
        <v>0</v>
      </c>
      <c r="BG135" s="142">
        <f t="shared" si="26"/>
        <v>0</v>
      </c>
      <c r="BH135" s="142">
        <f t="shared" si="27"/>
        <v>0</v>
      </c>
      <c r="BI135" s="142">
        <f t="shared" si="28"/>
        <v>0</v>
      </c>
      <c r="BJ135" s="12" t="s">
        <v>74</v>
      </c>
      <c r="BK135" s="142">
        <f t="shared" si="29"/>
        <v>0</v>
      </c>
      <c r="BL135" s="12" t="s">
        <v>196</v>
      </c>
      <c r="BM135" s="12" t="s">
        <v>251</v>
      </c>
    </row>
    <row r="136" spans="2:65" s="1" customFormat="1" ht="16.5" customHeight="1">
      <c r="B136" s="106"/>
      <c r="C136" s="133" t="s">
        <v>252</v>
      </c>
      <c r="D136" s="133" t="s">
        <v>128</v>
      </c>
      <c r="E136" s="134" t="s">
        <v>253</v>
      </c>
      <c r="F136" s="135" t="s">
        <v>254</v>
      </c>
      <c r="G136" s="136" t="s">
        <v>143</v>
      </c>
      <c r="H136" s="137">
        <v>15</v>
      </c>
      <c r="I136" s="138"/>
      <c r="J136" s="138">
        <f t="shared" si="20"/>
        <v>0</v>
      </c>
      <c r="K136" s="135" t="s">
        <v>157</v>
      </c>
      <c r="L136" s="25"/>
      <c r="M136" s="45" t="s">
        <v>1</v>
      </c>
      <c r="N136" s="139" t="s">
        <v>37</v>
      </c>
      <c r="O136" s="140">
        <v>0.65900000000000003</v>
      </c>
      <c r="P136" s="140">
        <f t="shared" si="21"/>
        <v>9.8849999999999998</v>
      </c>
      <c r="Q136" s="140">
        <v>2.9E-4</v>
      </c>
      <c r="R136" s="140">
        <f t="shared" si="22"/>
        <v>4.3499999999999997E-3</v>
      </c>
      <c r="S136" s="140">
        <v>0</v>
      </c>
      <c r="T136" s="141">
        <f t="shared" si="23"/>
        <v>0</v>
      </c>
      <c r="AR136" s="12" t="s">
        <v>196</v>
      </c>
      <c r="AT136" s="12" t="s">
        <v>128</v>
      </c>
      <c r="AU136" s="12" t="s">
        <v>76</v>
      </c>
      <c r="AY136" s="12" t="s">
        <v>125</v>
      </c>
      <c r="BE136" s="142">
        <f t="shared" si="24"/>
        <v>0</v>
      </c>
      <c r="BF136" s="142">
        <f t="shared" si="25"/>
        <v>0</v>
      </c>
      <c r="BG136" s="142">
        <f t="shared" si="26"/>
        <v>0</v>
      </c>
      <c r="BH136" s="142">
        <f t="shared" si="27"/>
        <v>0</v>
      </c>
      <c r="BI136" s="142">
        <f t="shared" si="28"/>
        <v>0</v>
      </c>
      <c r="BJ136" s="12" t="s">
        <v>74</v>
      </c>
      <c r="BK136" s="142">
        <f t="shared" si="29"/>
        <v>0</v>
      </c>
      <c r="BL136" s="12" t="s">
        <v>196</v>
      </c>
      <c r="BM136" s="12" t="s">
        <v>255</v>
      </c>
    </row>
    <row r="137" spans="2:65" s="1" customFormat="1" ht="16.5" customHeight="1">
      <c r="B137" s="106"/>
      <c r="C137" s="133" t="s">
        <v>256</v>
      </c>
      <c r="D137" s="133" t="s">
        <v>128</v>
      </c>
      <c r="E137" s="134" t="s">
        <v>257</v>
      </c>
      <c r="F137" s="135" t="s">
        <v>258</v>
      </c>
      <c r="G137" s="136" t="s">
        <v>143</v>
      </c>
      <c r="H137" s="137">
        <v>49</v>
      </c>
      <c r="I137" s="138"/>
      <c r="J137" s="138">
        <f t="shared" si="20"/>
        <v>0</v>
      </c>
      <c r="K137" s="135" t="s">
        <v>157</v>
      </c>
      <c r="L137" s="25"/>
      <c r="M137" s="45" t="s">
        <v>1</v>
      </c>
      <c r="N137" s="139" t="s">
        <v>37</v>
      </c>
      <c r="O137" s="140">
        <v>0.72799999999999998</v>
      </c>
      <c r="P137" s="140">
        <f t="shared" si="21"/>
        <v>35.671999999999997</v>
      </c>
      <c r="Q137" s="140">
        <v>3.5E-4</v>
      </c>
      <c r="R137" s="140">
        <f t="shared" si="22"/>
        <v>1.7149999999999999E-2</v>
      </c>
      <c r="S137" s="140">
        <v>0</v>
      </c>
      <c r="T137" s="141">
        <f t="shared" si="23"/>
        <v>0</v>
      </c>
      <c r="AR137" s="12" t="s">
        <v>196</v>
      </c>
      <c r="AT137" s="12" t="s">
        <v>128</v>
      </c>
      <c r="AU137" s="12" t="s">
        <v>76</v>
      </c>
      <c r="AY137" s="12" t="s">
        <v>125</v>
      </c>
      <c r="BE137" s="142">
        <f t="shared" si="24"/>
        <v>0</v>
      </c>
      <c r="BF137" s="142">
        <f t="shared" si="25"/>
        <v>0</v>
      </c>
      <c r="BG137" s="142">
        <f t="shared" si="26"/>
        <v>0</v>
      </c>
      <c r="BH137" s="142">
        <f t="shared" si="27"/>
        <v>0</v>
      </c>
      <c r="BI137" s="142">
        <f t="shared" si="28"/>
        <v>0</v>
      </c>
      <c r="BJ137" s="12" t="s">
        <v>74</v>
      </c>
      <c r="BK137" s="142">
        <f t="shared" si="29"/>
        <v>0</v>
      </c>
      <c r="BL137" s="12" t="s">
        <v>196</v>
      </c>
      <c r="BM137" s="12" t="s">
        <v>259</v>
      </c>
    </row>
    <row r="138" spans="2:65" s="1" customFormat="1" ht="16.5" customHeight="1">
      <c r="B138" s="106"/>
      <c r="C138" s="133" t="s">
        <v>260</v>
      </c>
      <c r="D138" s="133" t="s">
        <v>128</v>
      </c>
      <c r="E138" s="134" t="s">
        <v>261</v>
      </c>
      <c r="F138" s="135" t="s">
        <v>262</v>
      </c>
      <c r="G138" s="136" t="s">
        <v>143</v>
      </c>
      <c r="H138" s="137">
        <v>8</v>
      </c>
      <c r="I138" s="138"/>
      <c r="J138" s="138">
        <f t="shared" si="20"/>
        <v>0</v>
      </c>
      <c r="K138" s="135" t="s">
        <v>1</v>
      </c>
      <c r="L138" s="25"/>
      <c r="M138" s="45" t="s">
        <v>1</v>
      </c>
      <c r="N138" s="139" t="s">
        <v>37</v>
      </c>
      <c r="O138" s="140">
        <v>0.79700000000000004</v>
      </c>
      <c r="P138" s="140">
        <f t="shared" si="21"/>
        <v>6.3760000000000003</v>
      </c>
      <c r="Q138" s="140">
        <v>5.6919999999999996E-4</v>
      </c>
      <c r="R138" s="140">
        <f t="shared" si="22"/>
        <v>4.5535999999999997E-3</v>
      </c>
      <c r="S138" s="140">
        <v>0</v>
      </c>
      <c r="T138" s="141">
        <f t="shared" si="23"/>
        <v>0</v>
      </c>
      <c r="AR138" s="12" t="s">
        <v>196</v>
      </c>
      <c r="AT138" s="12" t="s">
        <v>128</v>
      </c>
      <c r="AU138" s="12" t="s">
        <v>76</v>
      </c>
      <c r="AY138" s="12" t="s">
        <v>125</v>
      </c>
      <c r="BE138" s="142">
        <f t="shared" si="24"/>
        <v>0</v>
      </c>
      <c r="BF138" s="142">
        <f t="shared" si="25"/>
        <v>0</v>
      </c>
      <c r="BG138" s="142">
        <f t="shared" si="26"/>
        <v>0</v>
      </c>
      <c r="BH138" s="142">
        <f t="shared" si="27"/>
        <v>0</v>
      </c>
      <c r="BI138" s="142">
        <f t="shared" si="28"/>
        <v>0</v>
      </c>
      <c r="BJ138" s="12" t="s">
        <v>74</v>
      </c>
      <c r="BK138" s="142">
        <f t="shared" si="29"/>
        <v>0</v>
      </c>
      <c r="BL138" s="12" t="s">
        <v>196</v>
      </c>
      <c r="BM138" s="12" t="s">
        <v>263</v>
      </c>
    </row>
    <row r="139" spans="2:65" s="1" customFormat="1" ht="16.5" customHeight="1">
      <c r="B139" s="106"/>
      <c r="C139" s="133" t="s">
        <v>264</v>
      </c>
      <c r="D139" s="133" t="s">
        <v>128</v>
      </c>
      <c r="E139" s="134" t="s">
        <v>265</v>
      </c>
      <c r="F139" s="135" t="s">
        <v>266</v>
      </c>
      <c r="G139" s="136" t="s">
        <v>131</v>
      </c>
      <c r="H139" s="137">
        <v>13</v>
      </c>
      <c r="I139" s="138"/>
      <c r="J139" s="138">
        <f t="shared" si="20"/>
        <v>0</v>
      </c>
      <c r="K139" s="135" t="s">
        <v>157</v>
      </c>
      <c r="L139" s="25"/>
      <c r="M139" s="45" t="s">
        <v>1</v>
      </c>
      <c r="N139" s="139" t="s">
        <v>37</v>
      </c>
      <c r="O139" s="140">
        <v>0.157</v>
      </c>
      <c r="P139" s="140">
        <f t="shared" si="21"/>
        <v>2.0409999999999999</v>
      </c>
      <c r="Q139" s="140">
        <v>0</v>
      </c>
      <c r="R139" s="140">
        <f t="shared" si="22"/>
        <v>0</v>
      </c>
      <c r="S139" s="140">
        <v>0</v>
      </c>
      <c r="T139" s="141">
        <f t="shared" si="23"/>
        <v>0</v>
      </c>
      <c r="AR139" s="12" t="s">
        <v>196</v>
      </c>
      <c r="AT139" s="12" t="s">
        <v>128</v>
      </c>
      <c r="AU139" s="12" t="s">
        <v>76</v>
      </c>
      <c r="AY139" s="12" t="s">
        <v>125</v>
      </c>
      <c r="BE139" s="142">
        <f t="shared" si="24"/>
        <v>0</v>
      </c>
      <c r="BF139" s="142">
        <f t="shared" si="25"/>
        <v>0</v>
      </c>
      <c r="BG139" s="142">
        <f t="shared" si="26"/>
        <v>0</v>
      </c>
      <c r="BH139" s="142">
        <f t="shared" si="27"/>
        <v>0</v>
      </c>
      <c r="BI139" s="142">
        <f t="shared" si="28"/>
        <v>0</v>
      </c>
      <c r="BJ139" s="12" t="s">
        <v>74</v>
      </c>
      <c r="BK139" s="142">
        <f t="shared" si="29"/>
        <v>0</v>
      </c>
      <c r="BL139" s="12" t="s">
        <v>196</v>
      </c>
      <c r="BM139" s="12" t="s">
        <v>267</v>
      </c>
    </row>
    <row r="140" spans="2:65" s="1" customFormat="1" ht="16.5" customHeight="1">
      <c r="B140" s="106"/>
      <c r="C140" s="133" t="s">
        <v>204</v>
      </c>
      <c r="D140" s="133" t="s">
        <v>128</v>
      </c>
      <c r="E140" s="134" t="s">
        <v>268</v>
      </c>
      <c r="F140" s="135" t="s">
        <v>269</v>
      </c>
      <c r="G140" s="136" t="s">
        <v>131</v>
      </c>
      <c r="H140" s="137">
        <v>17</v>
      </c>
      <c r="I140" s="138"/>
      <c r="J140" s="138">
        <f t="shared" si="20"/>
        <v>0</v>
      </c>
      <c r="K140" s="135" t="s">
        <v>157</v>
      </c>
      <c r="L140" s="25"/>
      <c r="M140" s="45" t="s">
        <v>1</v>
      </c>
      <c r="N140" s="139" t="s">
        <v>37</v>
      </c>
      <c r="O140" s="140">
        <v>0.17399999999999999</v>
      </c>
      <c r="P140" s="140">
        <f t="shared" si="21"/>
        <v>2.9579999999999997</v>
      </c>
      <c r="Q140" s="140">
        <v>0</v>
      </c>
      <c r="R140" s="140">
        <f t="shared" si="22"/>
        <v>0</v>
      </c>
      <c r="S140" s="140">
        <v>0</v>
      </c>
      <c r="T140" s="141">
        <f t="shared" si="23"/>
        <v>0</v>
      </c>
      <c r="AR140" s="12" t="s">
        <v>196</v>
      </c>
      <c r="AT140" s="12" t="s">
        <v>128</v>
      </c>
      <c r="AU140" s="12" t="s">
        <v>76</v>
      </c>
      <c r="AY140" s="12" t="s">
        <v>125</v>
      </c>
      <c r="BE140" s="142">
        <f t="shared" si="24"/>
        <v>0</v>
      </c>
      <c r="BF140" s="142">
        <f t="shared" si="25"/>
        <v>0</v>
      </c>
      <c r="BG140" s="142">
        <f t="shared" si="26"/>
        <v>0</v>
      </c>
      <c r="BH140" s="142">
        <f t="shared" si="27"/>
        <v>0</v>
      </c>
      <c r="BI140" s="142">
        <f t="shared" si="28"/>
        <v>0</v>
      </c>
      <c r="BJ140" s="12" t="s">
        <v>74</v>
      </c>
      <c r="BK140" s="142">
        <f t="shared" si="29"/>
        <v>0</v>
      </c>
      <c r="BL140" s="12" t="s">
        <v>196</v>
      </c>
      <c r="BM140" s="12" t="s">
        <v>270</v>
      </c>
    </row>
    <row r="141" spans="2:65" s="1" customFormat="1" ht="16.5" customHeight="1">
      <c r="B141" s="106"/>
      <c r="C141" s="133" t="s">
        <v>271</v>
      </c>
      <c r="D141" s="133" t="s">
        <v>128</v>
      </c>
      <c r="E141" s="134" t="s">
        <v>272</v>
      </c>
      <c r="F141" s="135" t="s">
        <v>273</v>
      </c>
      <c r="G141" s="136" t="s">
        <v>131</v>
      </c>
      <c r="H141" s="137">
        <v>11</v>
      </c>
      <c r="I141" s="138"/>
      <c r="J141" s="138">
        <f t="shared" si="20"/>
        <v>0</v>
      </c>
      <c r="K141" s="135" t="s">
        <v>1</v>
      </c>
      <c r="L141" s="25"/>
      <c r="M141" s="45" t="s">
        <v>1</v>
      </c>
      <c r="N141" s="139" t="s">
        <v>37</v>
      </c>
      <c r="O141" s="140">
        <v>0.25900000000000001</v>
      </c>
      <c r="P141" s="140">
        <f t="shared" si="21"/>
        <v>2.8490000000000002</v>
      </c>
      <c r="Q141" s="140">
        <v>0</v>
      </c>
      <c r="R141" s="140">
        <f t="shared" si="22"/>
        <v>0</v>
      </c>
      <c r="S141" s="140">
        <v>0</v>
      </c>
      <c r="T141" s="141">
        <f t="shared" si="23"/>
        <v>0</v>
      </c>
      <c r="AR141" s="12" t="s">
        <v>196</v>
      </c>
      <c r="AT141" s="12" t="s">
        <v>128</v>
      </c>
      <c r="AU141" s="12" t="s">
        <v>76</v>
      </c>
      <c r="AY141" s="12" t="s">
        <v>125</v>
      </c>
      <c r="BE141" s="142">
        <f t="shared" si="24"/>
        <v>0</v>
      </c>
      <c r="BF141" s="142">
        <f t="shared" si="25"/>
        <v>0</v>
      </c>
      <c r="BG141" s="142">
        <f t="shared" si="26"/>
        <v>0</v>
      </c>
      <c r="BH141" s="142">
        <f t="shared" si="27"/>
        <v>0</v>
      </c>
      <c r="BI141" s="142">
        <f t="shared" si="28"/>
        <v>0</v>
      </c>
      <c r="BJ141" s="12" t="s">
        <v>74</v>
      </c>
      <c r="BK141" s="142">
        <f t="shared" si="29"/>
        <v>0</v>
      </c>
      <c r="BL141" s="12" t="s">
        <v>196</v>
      </c>
      <c r="BM141" s="12" t="s">
        <v>274</v>
      </c>
    </row>
    <row r="142" spans="2:65" s="1" customFormat="1" ht="16.5" customHeight="1">
      <c r="B142" s="106"/>
      <c r="C142" s="133" t="s">
        <v>275</v>
      </c>
      <c r="D142" s="133" t="s">
        <v>128</v>
      </c>
      <c r="E142" s="134" t="s">
        <v>276</v>
      </c>
      <c r="F142" s="135" t="s">
        <v>277</v>
      </c>
      <c r="G142" s="136" t="s">
        <v>131</v>
      </c>
      <c r="H142" s="137">
        <v>6</v>
      </c>
      <c r="I142" s="138"/>
      <c r="J142" s="138">
        <f t="shared" si="20"/>
        <v>0</v>
      </c>
      <c r="K142" s="135" t="s">
        <v>1</v>
      </c>
      <c r="L142" s="25"/>
      <c r="M142" s="45" t="s">
        <v>1</v>
      </c>
      <c r="N142" s="139" t="s">
        <v>37</v>
      </c>
      <c r="O142" s="140">
        <v>0.46500000000000002</v>
      </c>
      <c r="P142" s="140">
        <f t="shared" si="21"/>
        <v>2.79</v>
      </c>
      <c r="Q142" s="140">
        <v>8.9999999999999998E-4</v>
      </c>
      <c r="R142" s="140">
        <f t="shared" si="22"/>
        <v>5.4000000000000003E-3</v>
      </c>
      <c r="S142" s="140">
        <v>0</v>
      </c>
      <c r="T142" s="141">
        <f t="shared" si="23"/>
        <v>0</v>
      </c>
      <c r="AR142" s="12" t="s">
        <v>196</v>
      </c>
      <c r="AT142" s="12" t="s">
        <v>128</v>
      </c>
      <c r="AU142" s="12" t="s">
        <v>76</v>
      </c>
      <c r="AY142" s="12" t="s">
        <v>125</v>
      </c>
      <c r="BE142" s="142">
        <f t="shared" si="24"/>
        <v>0</v>
      </c>
      <c r="BF142" s="142">
        <f t="shared" si="25"/>
        <v>0</v>
      </c>
      <c r="BG142" s="142">
        <f t="shared" si="26"/>
        <v>0</v>
      </c>
      <c r="BH142" s="142">
        <f t="shared" si="27"/>
        <v>0</v>
      </c>
      <c r="BI142" s="142">
        <f t="shared" si="28"/>
        <v>0</v>
      </c>
      <c r="BJ142" s="12" t="s">
        <v>74</v>
      </c>
      <c r="BK142" s="142">
        <f t="shared" si="29"/>
        <v>0</v>
      </c>
      <c r="BL142" s="12" t="s">
        <v>196</v>
      </c>
      <c r="BM142" s="12" t="s">
        <v>278</v>
      </c>
    </row>
    <row r="143" spans="2:65" s="1" customFormat="1" ht="16.5" customHeight="1">
      <c r="B143" s="106"/>
      <c r="C143" s="133" t="s">
        <v>279</v>
      </c>
      <c r="D143" s="133" t="s">
        <v>128</v>
      </c>
      <c r="E143" s="134" t="s">
        <v>280</v>
      </c>
      <c r="F143" s="135" t="s">
        <v>281</v>
      </c>
      <c r="G143" s="136" t="s">
        <v>131</v>
      </c>
      <c r="H143" s="137">
        <v>2</v>
      </c>
      <c r="I143" s="138"/>
      <c r="J143" s="138">
        <f t="shared" si="20"/>
        <v>0</v>
      </c>
      <c r="K143" s="135" t="s">
        <v>1</v>
      </c>
      <c r="L143" s="25"/>
      <c r="M143" s="45" t="s">
        <v>1</v>
      </c>
      <c r="N143" s="139" t="s">
        <v>37</v>
      </c>
      <c r="O143" s="140">
        <v>0.56399999999999995</v>
      </c>
      <c r="P143" s="140">
        <f t="shared" si="21"/>
        <v>1.1279999999999999</v>
      </c>
      <c r="Q143" s="140">
        <v>0</v>
      </c>
      <c r="R143" s="140">
        <f t="shared" si="22"/>
        <v>0</v>
      </c>
      <c r="S143" s="140">
        <v>3.5220000000000001E-2</v>
      </c>
      <c r="T143" s="141">
        <f t="shared" si="23"/>
        <v>7.0440000000000003E-2</v>
      </c>
      <c r="AR143" s="12" t="s">
        <v>196</v>
      </c>
      <c r="AT143" s="12" t="s">
        <v>128</v>
      </c>
      <c r="AU143" s="12" t="s">
        <v>76</v>
      </c>
      <c r="AY143" s="12" t="s">
        <v>125</v>
      </c>
      <c r="BE143" s="142">
        <f t="shared" si="24"/>
        <v>0</v>
      </c>
      <c r="BF143" s="142">
        <f t="shared" si="25"/>
        <v>0</v>
      </c>
      <c r="BG143" s="142">
        <f t="shared" si="26"/>
        <v>0</v>
      </c>
      <c r="BH143" s="142">
        <f t="shared" si="27"/>
        <v>0</v>
      </c>
      <c r="BI143" s="142">
        <f t="shared" si="28"/>
        <v>0</v>
      </c>
      <c r="BJ143" s="12" t="s">
        <v>74</v>
      </c>
      <c r="BK143" s="142">
        <f t="shared" si="29"/>
        <v>0</v>
      </c>
      <c r="BL143" s="12" t="s">
        <v>196</v>
      </c>
      <c r="BM143" s="12" t="s">
        <v>282</v>
      </c>
    </row>
    <row r="144" spans="2:65" s="1" customFormat="1" ht="16.5" customHeight="1">
      <c r="B144" s="106"/>
      <c r="C144" s="133" t="s">
        <v>283</v>
      </c>
      <c r="D144" s="133" t="s">
        <v>128</v>
      </c>
      <c r="E144" s="134" t="s">
        <v>284</v>
      </c>
      <c r="F144" s="135" t="s">
        <v>285</v>
      </c>
      <c r="G144" s="136" t="s">
        <v>131</v>
      </c>
      <c r="H144" s="137">
        <v>1</v>
      </c>
      <c r="I144" s="138"/>
      <c r="J144" s="138">
        <f t="shared" si="20"/>
        <v>0</v>
      </c>
      <c r="K144" s="135" t="s">
        <v>157</v>
      </c>
      <c r="L144" s="25"/>
      <c r="M144" s="45" t="s">
        <v>1</v>
      </c>
      <c r="N144" s="139" t="s">
        <v>37</v>
      </c>
      <c r="O144" s="140">
        <v>0.17699999999999999</v>
      </c>
      <c r="P144" s="140">
        <f t="shared" si="21"/>
        <v>0.17699999999999999</v>
      </c>
      <c r="Q144" s="140">
        <v>2.9E-4</v>
      </c>
      <c r="R144" s="140">
        <f t="shared" si="22"/>
        <v>2.9E-4</v>
      </c>
      <c r="S144" s="140">
        <v>0</v>
      </c>
      <c r="T144" s="141">
        <f t="shared" si="23"/>
        <v>0</v>
      </c>
      <c r="AR144" s="12" t="s">
        <v>196</v>
      </c>
      <c r="AT144" s="12" t="s">
        <v>128</v>
      </c>
      <c r="AU144" s="12" t="s">
        <v>76</v>
      </c>
      <c r="AY144" s="12" t="s">
        <v>125</v>
      </c>
      <c r="BE144" s="142">
        <f t="shared" si="24"/>
        <v>0</v>
      </c>
      <c r="BF144" s="142">
        <f t="shared" si="25"/>
        <v>0</v>
      </c>
      <c r="BG144" s="142">
        <f t="shared" si="26"/>
        <v>0</v>
      </c>
      <c r="BH144" s="142">
        <f t="shared" si="27"/>
        <v>0</v>
      </c>
      <c r="BI144" s="142">
        <f t="shared" si="28"/>
        <v>0</v>
      </c>
      <c r="BJ144" s="12" t="s">
        <v>74</v>
      </c>
      <c r="BK144" s="142">
        <f t="shared" si="29"/>
        <v>0</v>
      </c>
      <c r="BL144" s="12" t="s">
        <v>196</v>
      </c>
      <c r="BM144" s="12" t="s">
        <v>286</v>
      </c>
    </row>
    <row r="145" spans="2:65" s="1" customFormat="1" ht="16.5" customHeight="1">
      <c r="B145" s="106"/>
      <c r="C145" s="133" t="s">
        <v>287</v>
      </c>
      <c r="D145" s="133" t="s">
        <v>128</v>
      </c>
      <c r="E145" s="134" t="s">
        <v>288</v>
      </c>
      <c r="F145" s="135" t="s">
        <v>289</v>
      </c>
      <c r="G145" s="136" t="s">
        <v>143</v>
      </c>
      <c r="H145" s="137">
        <v>122</v>
      </c>
      <c r="I145" s="138"/>
      <c r="J145" s="138">
        <f t="shared" si="20"/>
        <v>0</v>
      </c>
      <c r="K145" s="135" t="s">
        <v>1</v>
      </c>
      <c r="L145" s="25"/>
      <c r="M145" s="45" t="s">
        <v>1</v>
      </c>
      <c r="N145" s="139" t="s">
        <v>37</v>
      </c>
      <c r="O145" s="140">
        <v>5.8999999999999997E-2</v>
      </c>
      <c r="P145" s="140">
        <f t="shared" si="21"/>
        <v>7.1979999999999995</v>
      </c>
      <c r="Q145" s="140">
        <v>0</v>
      </c>
      <c r="R145" s="140">
        <f t="shared" si="22"/>
        <v>0</v>
      </c>
      <c r="S145" s="140">
        <v>0</v>
      </c>
      <c r="T145" s="141">
        <f t="shared" si="23"/>
        <v>0</v>
      </c>
      <c r="AR145" s="12" t="s">
        <v>196</v>
      </c>
      <c r="AT145" s="12" t="s">
        <v>128</v>
      </c>
      <c r="AU145" s="12" t="s">
        <v>76</v>
      </c>
      <c r="AY145" s="12" t="s">
        <v>125</v>
      </c>
      <c r="BE145" s="142">
        <f t="shared" si="24"/>
        <v>0</v>
      </c>
      <c r="BF145" s="142">
        <f t="shared" si="25"/>
        <v>0</v>
      </c>
      <c r="BG145" s="142">
        <f t="shared" si="26"/>
        <v>0</v>
      </c>
      <c r="BH145" s="142">
        <f t="shared" si="27"/>
        <v>0</v>
      </c>
      <c r="BI145" s="142">
        <f t="shared" si="28"/>
        <v>0</v>
      </c>
      <c r="BJ145" s="12" t="s">
        <v>74</v>
      </c>
      <c r="BK145" s="142">
        <f t="shared" si="29"/>
        <v>0</v>
      </c>
      <c r="BL145" s="12" t="s">
        <v>196</v>
      </c>
      <c r="BM145" s="12" t="s">
        <v>290</v>
      </c>
    </row>
    <row r="146" spans="2:65" s="1" customFormat="1" ht="16.5" customHeight="1">
      <c r="B146" s="106"/>
      <c r="C146" s="133" t="s">
        <v>291</v>
      </c>
      <c r="D146" s="133" t="s">
        <v>128</v>
      </c>
      <c r="E146" s="134" t="s">
        <v>292</v>
      </c>
      <c r="F146" s="135" t="s">
        <v>293</v>
      </c>
      <c r="G146" s="136" t="s">
        <v>171</v>
      </c>
      <c r="H146" s="137">
        <v>2.6850000000000001</v>
      </c>
      <c r="I146" s="138"/>
      <c r="J146" s="138">
        <f t="shared" si="20"/>
        <v>0</v>
      </c>
      <c r="K146" s="135" t="s">
        <v>157</v>
      </c>
      <c r="L146" s="25"/>
      <c r="M146" s="45" t="s">
        <v>1</v>
      </c>
      <c r="N146" s="139" t="s">
        <v>37</v>
      </c>
      <c r="O146" s="140">
        <v>4.1550000000000002</v>
      </c>
      <c r="P146" s="140">
        <f t="shared" si="21"/>
        <v>11.156175000000001</v>
      </c>
      <c r="Q146" s="140">
        <v>0</v>
      </c>
      <c r="R146" s="140">
        <f t="shared" si="22"/>
        <v>0</v>
      </c>
      <c r="S146" s="140">
        <v>0</v>
      </c>
      <c r="T146" s="141">
        <f t="shared" si="23"/>
        <v>0</v>
      </c>
      <c r="AR146" s="12" t="s">
        <v>196</v>
      </c>
      <c r="AT146" s="12" t="s">
        <v>128</v>
      </c>
      <c r="AU146" s="12" t="s">
        <v>76</v>
      </c>
      <c r="AY146" s="12" t="s">
        <v>125</v>
      </c>
      <c r="BE146" s="142">
        <f t="shared" si="24"/>
        <v>0</v>
      </c>
      <c r="BF146" s="142">
        <f t="shared" si="25"/>
        <v>0</v>
      </c>
      <c r="BG146" s="142">
        <f t="shared" si="26"/>
        <v>0</v>
      </c>
      <c r="BH146" s="142">
        <f t="shared" si="27"/>
        <v>0</v>
      </c>
      <c r="BI146" s="142">
        <f t="shared" si="28"/>
        <v>0</v>
      </c>
      <c r="BJ146" s="12" t="s">
        <v>74</v>
      </c>
      <c r="BK146" s="142">
        <f t="shared" si="29"/>
        <v>0</v>
      </c>
      <c r="BL146" s="12" t="s">
        <v>196</v>
      </c>
      <c r="BM146" s="12" t="s">
        <v>294</v>
      </c>
    </row>
    <row r="147" spans="2:65" s="1" customFormat="1" ht="16.5" customHeight="1">
      <c r="B147" s="106"/>
      <c r="C147" s="133" t="s">
        <v>295</v>
      </c>
      <c r="D147" s="133" t="s">
        <v>128</v>
      </c>
      <c r="E147" s="134" t="s">
        <v>296</v>
      </c>
      <c r="F147" s="135" t="s">
        <v>297</v>
      </c>
      <c r="G147" s="136" t="s">
        <v>228</v>
      </c>
      <c r="H147" s="137">
        <v>1076.97</v>
      </c>
      <c r="I147" s="138"/>
      <c r="J147" s="138">
        <f t="shared" si="20"/>
        <v>0</v>
      </c>
      <c r="K147" s="135" t="s">
        <v>157</v>
      </c>
      <c r="L147" s="25"/>
      <c r="M147" s="45" t="s">
        <v>1</v>
      </c>
      <c r="N147" s="139" t="s">
        <v>37</v>
      </c>
      <c r="O147" s="140">
        <v>0</v>
      </c>
      <c r="P147" s="140">
        <f t="shared" si="21"/>
        <v>0</v>
      </c>
      <c r="Q147" s="140">
        <v>0</v>
      </c>
      <c r="R147" s="140">
        <f t="shared" si="22"/>
        <v>0</v>
      </c>
      <c r="S147" s="140">
        <v>0</v>
      </c>
      <c r="T147" s="141">
        <f t="shared" si="23"/>
        <v>0</v>
      </c>
      <c r="AR147" s="12" t="s">
        <v>196</v>
      </c>
      <c r="AT147" s="12" t="s">
        <v>128</v>
      </c>
      <c r="AU147" s="12" t="s">
        <v>76</v>
      </c>
      <c r="AY147" s="12" t="s">
        <v>125</v>
      </c>
      <c r="BE147" s="142">
        <f t="shared" si="24"/>
        <v>0</v>
      </c>
      <c r="BF147" s="142">
        <f t="shared" si="25"/>
        <v>0</v>
      </c>
      <c r="BG147" s="142">
        <f t="shared" si="26"/>
        <v>0</v>
      </c>
      <c r="BH147" s="142">
        <f t="shared" si="27"/>
        <v>0</v>
      </c>
      <c r="BI147" s="142">
        <f t="shared" si="28"/>
        <v>0</v>
      </c>
      <c r="BJ147" s="12" t="s">
        <v>74</v>
      </c>
      <c r="BK147" s="142">
        <f t="shared" si="29"/>
        <v>0</v>
      </c>
      <c r="BL147" s="12" t="s">
        <v>196</v>
      </c>
      <c r="BM147" s="12" t="s">
        <v>298</v>
      </c>
    </row>
    <row r="148" spans="2:65" s="10" customFormat="1" ht="22.9" customHeight="1">
      <c r="B148" s="121"/>
      <c r="D148" s="122" t="s">
        <v>65</v>
      </c>
      <c r="E148" s="131" t="s">
        <v>299</v>
      </c>
      <c r="F148" s="131" t="s">
        <v>300</v>
      </c>
      <c r="J148" s="132">
        <f>BK148</f>
        <v>0</v>
      </c>
      <c r="L148" s="121"/>
      <c r="M148" s="125"/>
      <c r="N148" s="126"/>
      <c r="O148" s="126"/>
      <c r="P148" s="127">
        <f>SUM(P149:P161)</f>
        <v>212.32799999999997</v>
      </c>
      <c r="Q148" s="126"/>
      <c r="R148" s="127">
        <f>SUM(R149:R161)</f>
        <v>0.25916813049999998</v>
      </c>
      <c r="S148" s="126"/>
      <c r="T148" s="128">
        <f>SUM(T149:T161)</f>
        <v>1.38826</v>
      </c>
      <c r="AR148" s="122" t="s">
        <v>76</v>
      </c>
      <c r="AT148" s="129" t="s">
        <v>65</v>
      </c>
      <c r="AU148" s="129" t="s">
        <v>74</v>
      </c>
      <c r="AY148" s="122" t="s">
        <v>125</v>
      </c>
      <c r="BK148" s="130">
        <f>SUM(BK149:BK161)</f>
        <v>0</v>
      </c>
    </row>
    <row r="149" spans="2:65" s="1" customFormat="1" ht="16.5" customHeight="1">
      <c r="B149" s="106"/>
      <c r="C149" s="133" t="s">
        <v>301</v>
      </c>
      <c r="D149" s="133" t="s">
        <v>128</v>
      </c>
      <c r="E149" s="134" t="s">
        <v>302</v>
      </c>
      <c r="F149" s="135" t="s">
        <v>303</v>
      </c>
      <c r="G149" s="136" t="s">
        <v>143</v>
      </c>
      <c r="H149" s="137">
        <v>205</v>
      </c>
      <c r="I149" s="138"/>
      <c r="J149" s="138">
        <f t="shared" ref="J149:J161" si="30">ROUND(I149*H149,2)</f>
        <v>0</v>
      </c>
      <c r="K149" s="135" t="s">
        <v>157</v>
      </c>
      <c r="L149" s="25"/>
      <c r="M149" s="45" t="s">
        <v>1</v>
      </c>
      <c r="N149" s="139" t="s">
        <v>37</v>
      </c>
      <c r="O149" s="140">
        <v>0.23899999999999999</v>
      </c>
      <c r="P149" s="140">
        <f t="shared" ref="P149:P161" si="31">O149*H149</f>
        <v>48.994999999999997</v>
      </c>
      <c r="Q149" s="140">
        <v>0</v>
      </c>
      <c r="R149" s="140">
        <f t="shared" ref="R149:R161" si="32">Q149*H149</f>
        <v>0</v>
      </c>
      <c r="S149" s="140">
        <v>6.7000000000000002E-3</v>
      </c>
      <c r="T149" s="141">
        <f t="shared" ref="T149:T161" si="33">S149*H149</f>
        <v>1.3734999999999999</v>
      </c>
      <c r="AR149" s="12" t="s">
        <v>196</v>
      </c>
      <c r="AT149" s="12" t="s">
        <v>128</v>
      </c>
      <c r="AU149" s="12" t="s">
        <v>76</v>
      </c>
      <c r="AY149" s="12" t="s">
        <v>125</v>
      </c>
      <c r="BE149" s="142">
        <f t="shared" ref="BE149:BE161" si="34">IF(N149="základní",J149,0)</f>
        <v>0</v>
      </c>
      <c r="BF149" s="142">
        <f t="shared" ref="BF149:BF161" si="35">IF(N149="snížená",J149,0)</f>
        <v>0</v>
      </c>
      <c r="BG149" s="142">
        <f t="shared" ref="BG149:BG161" si="36">IF(N149="zákl. přenesená",J149,0)</f>
        <v>0</v>
      </c>
      <c r="BH149" s="142">
        <f t="shared" ref="BH149:BH161" si="37">IF(N149="sníž. přenesená",J149,0)</f>
        <v>0</v>
      </c>
      <c r="BI149" s="142">
        <f t="shared" ref="BI149:BI161" si="38">IF(N149="nulová",J149,0)</f>
        <v>0</v>
      </c>
      <c r="BJ149" s="12" t="s">
        <v>74</v>
      </c>
      <c r="BK149" s="142">
        <f t="shared" ref="BK149:BK161" si="39">ROUND(I149*H149,2)</f>
        <v>0</v>
      </c>
      <c r="BL149" s="12" t="s">
        <v>196</v>
      </c>
      <c r="BM149" s="12" t="s">
        <v>304</v>
      </c>
    </row>
    <row r="150" spans="2:65" s="1" customFormat="1" ht="16.5" customHeight="1">
      <c r="B150" s="106"/>
      <c r="C150" s="133" t="s">
        <v>305</v>
      </c>
      <c r="D150" s="133" t="s">
        <v>128</v>
      </c>
      <c r="E150" s="134" t="s">
        <v>306</v>
      </c>
      <c r="F150" s="135" t="s">
        <v>307</v>
      </c>
      <c r="G150" s="136" t="s">
        <v>143</v>
      </c>
      <c r="H150" s="137">
        <v>167</v>
      </c>
      <c r="I150" s="138"/>
      <c r="J150" s="138">
        <f t="shared" si="30"/>
        <v>0</v>
      </c>
      <c r="K150" s="135" t="s">
        <v>308</v>
      </c>
      <c r="L150" s="25"/>
      <c r="M150" s="45" t="s">
        <v>1</v>
      </c>
      <c r="N150" s="139" t="s">
        <v>37</v>
      </c>
      <c r="O150" s="140">
        <v>0.52900000000000003</v>
      </c>
      <c r="P150" s="140">
        <f t="shared" si="31"/>
        <v>88.343000000000004</v>
      </c>
      <c r="Q150" s="140">
        <v>7.7688400000000004E-4</v>
      </c>
      <c r="R150" s="140">
        <f t="shared" si="32"/>
        <v>0.129739628</v>
      </c>
      <c r="S150" s="140">
        <v>0</v>
      </c>
      <c r="T150" s="141">
        <f t="shared" si="33"/>
        <v>0</v>
      </c>
      <c r="AR150" s="12" t="s">
        <v>196</v>
      </c>
      <c r="AT150" s="12" t="s">
        <v>128</v>
      </c>
      <c r="AU150" s="12" t="s">
        <v>76</v>
      </c>
      <c r="AY150" s="12" t="s">
        <v>125</v>
      </c>
      <c r="BE150" s="142">
        <f t="shared" si="34"/>
        <v>0</v>
      </c>
      <c r="BF150" s="142">
        <f t="shared" si="35"/>
        <v>0</v>
      </c>
      <c r="BG150" s="142">
        <f t="shared" si="36"/>
        <v>0</v>
      </c>
      <c r="BH150" s="142">
        <f t="shared" si="37"/>
        <v>0</v>
      </c>
      <c r="BI150" s="142">
        <f t="shared" si="38"/>
        <v>0</v>
      </c>
      <c r="BJ150" s="12" t="s">
        <v>74</v>
      </c>
      <c r="BK150" s="142">
        <f t="shared" si="39"/>
        <v>0</v>
      </c>
      <c r="BL150" s="12" t="s">
        <v>196</v>
      </c>
      <c r="BM150" s="12" t="s">
        <v>309</v>
      </c>
    </row>
    <row r="151" spans="2:65" s="1" customFormat="1" ht="16.5" customHeight="1">
      <c r="B151" s="106"/>
      <c r="C151" s="133" t="s">
        <v>310</v>
      </c>
      <c r="D151" s="133" t="s">
        <v>128</v>
      </c>
      <c r="E151" s="134" t="s">
        <v>311</v>
      </c>
      <c r="F151" s="135" t="s">
        <v>312</v>
      </c>
      <c r="G151" s="136" t="s">
        <v>143</v>
      </c>
      <c r="H151" s="137">
        <v>18</v>
      </c>
      <c r="I151" s="138"/>
      <c r="J151" s="138">
        <f t="shared" si="30"/>
        <v>0</v>
      </c>
      <c r="K151" s="135" t="s">
        <v>308</v>
      </c>
      <c r="L151" s="25"/>
      <c r="M151" s="45" t="s">
        <v>1</v>
      </c>
      <c r="N151" s="139" t="s">
        <v>37</v>
      </c>
      <c r="O151" s="140">
        <v>0.61599999999999999</v>
      </c>
      <c r="P151" s="140">
        <f t="shared" si="31"/>
        <v>11.087999999999999</v>
      </c>
      <c r="Q151" s="140">
        <v>9.5549999999999997E-4</v>
      </c>
      <c r="R151" s="140">
        <f t="shared" si="32"/>
        <v>1.7198999999999999E-2</v>
      </c>
      <c r="S151" s="140">
        <v>0</v>
      </c>
      <c r="T151" s="141">
        <f t="shared" si="33"/>
        <v>0</v>
      </c>
      <c r="AR151" s="12" t="s">
        <v>196</v>
      </c>
      <c r="AT151" s="12" t="s">
        <v>128</v>
      </c>
      <c r="AU151" s="12" t="s">
        <v>76</v>
      </c>
      <c r="AY151" s="12" t="s">
        <v>125</v>
      </c>
      <c r="BE151" s="142">
        <f t="shared" si="34"/>
        <v>0</v>
      </c>
      <c r="BF151" s="142">
        <f t="shared" si="35"/>
        <v>0</v>
      </c>
      <c r="BG151" s="142">
        <f t="shared" si="36"/>
        <v>0</v>
      </c>
      <c r="BH151" s="142">
        <f t="shared" si="37"/>
        <v>0</v>
      </c>
      <c r="BI151" s="142">
        <f t="shared" si="38"/>
        <v>0</v>
      </c>
      <c r="BJ151" s="12" t="s">
        <v>74</v>
      </c>
      <c r="BK151" s="142">
        <f t="shared" si="39"/>
        <v>0</v>
      </c>
      <c r="BL151" s="12" t="s">
        <v>196</v>
      </c>
      <c r="BM151" s="12" t="s">
        <v>313</v>
      </c>
    </row>
    <row r="152" spans="2:65" s="1" customFormat="1" ht="16.5" customHeight="1">
      <c r="B152" s="106"/>
      <c r="C152" s="133" t="s">
        <v>314</v>
      </c>
      <c r="D152" s="133" t="s">
        <v>128</v>
      </c>
      <c r="E152" s="134" t="s">
        <v>315</v>
      </c>
      <c r="F152" s="135" t="s">
        <v>316</v>
      </c>
      <c r="G152" s="136" t="s">
        <v>143</v>
      </c>
      <c r="H152" s="137">
        <v>20</v>
      </c>
      <c r="I152" s="138"/>
      <c r="J152" s="138">
        <f t="shared" si="30"/>
        <v>0</v>
      </c>
      <c r="K152" s="135" t="s">
        <v>157</v>
      </c>
      <c r="L152" s="25"/>
      <c r="M152" s="45" t="s">
        <v>1</v>
      </c>
      <c r="N152" s="139" t="s">
        <v>37</v>
      </c>
      <c r="O152" s="140">
        <v>0.69599999999999995</v>
      </c>
      <c r="P152" s="140">
        <f t="shared" si="31"/>
        <v>13.919999999999998</v>
      </c>
      <c r="Q152" s="140">
        <v>1.25E-3</v>
      </c>
      <c r="R152" s="140">
        <f t="shared" si="32"/>
        <v>2.5000000000000001E-2</v>
      </c>
      <c r="S152" s="140">
        <v>0</v>
      </c>
      <c r="T152" s="141">
        <f t="shared" si="33"/>
        <v>0</v>
      </c>
      <c r="AR152" s="12" t="s">
        <v>196</v>
      </c>
      <c r="AT152" s="12" t="s">
        <v>128</v>
      </c>
      <c r="AU152" s="12" t="s">
        <v>76</v>
      </c>
      <c r="AY152" s="12" t="s">
        <v>125</v>
      </c>
      <c r="BE152" s="142">
        <f t="shared" si="34"/>
        <v>0</v>
      </c>
      <c r="BF152" s="142">
        <f t="shared" si="35"/>
        <v>0</v>
      </c>
      <c r="BG152" s="142">
        <f t="shared" si="36"/>
        <v>0</v>
      </c>
      <c r="BH152" s="142">
        <f t="shared" si="37"/>
        <v>0</v>
      </c>
      <c r="BI152" s="142">
        <f t="shared" si="38"/>
        <v>0</v>
      </c>
      <c r="BJ152" s="12" t="s">
        <v>74</v>
      </c>
      <c r="BK152" s="142">
        <f t="shared" si="39"/>
        <v>0</v>
      </c>
      <c r="BL152" s="12" t="s">
        <v>196</v>
      </c>
      <c r="BM152" s="12" t="s">
        <v>317</v>
      </c>
    </row>
    <row r="153" spans="2:65" s="1" customFormat="1" ht="16.5" customHeight="1">
      <c r="B153" s="106"/>
      <c r="C153" s="133" t="s">
        <v>318</v>
      </c>
      <c r="D153" s="133" t="s">
        <v>128</v>
      </c>
      <c r="E153" s="134" t="s">
        <v>319</v>
      </c>
      <c r="F153" s="135" t="s">
        <v>320</v>
      </c>
      <c r="G153" s="136" t="s">
        <v>131</v>
      </c>
      <c r="H153" s="137">
        <v>12</v>
      </c>
      <c r="I153" s="138"/>
      <c r="J153" s="138">
        <f t="shared" si="30"/>
        <v>0</v>
      </c>
      <c r="K153" s="135" t="s">
        <v>1</v>
      </c>
      <c r="L153" s="25"/>
      <c r="M153" s="45" t="s">
        <v>1</v>
      </c>
      <c r="N153" s="139" t="s">
        <v>37</v>
      </c>
      <c r="O153" s="140">
        <v>0.16500000000000001</v>
      </c>
      <c r="P153" s="140">
        <f t="shared" si="31"/>
        <v>1.98</v>
      </c>
      <c r="Q153" s="140">
        <v>0</v>
      </c>
      <c r="R153" s="140">
        <f t="shared" si="32"/>
        <v>0</v>
      </c>
      <c r="S153" s="140">
        <v>0</v>
      </c>
      <c r="T153" s="141">
        <f t="shared" si="33"/>
        <v>0</v>
      </c>
      <c r="AR153" s="12" t="s">
        <v>196</v>
      </c>
      <c r="AT153" s="12" t="s">
        <v>128</v>
      </c>
      <c r="AU153" s="12" t="s">
        <v>76</v>
      </c>
      <c r="AY153" s="12" t="s">
        <v>125</v>
      </c>
      <c r="BE153" s="142">
        <f t="shared" si="34"/>
        <v>0</v>
      </c>
      <c r="BF153" s="142">
        <f t="shared" si="35"/>
        <v>0</v>
      </c>
      <c r="BG153" s="142">
        <f t="shared" si="36"/>
        <v>0</v>
      </c>
      <c r="BH153" s="142">
        <f t="shared" si="37"/>
        <v>0</v>
      </c>
      <c r="BI153" s="142">
        <f t="shared" si="38"/>
        <v>0</v>
      </c>
      <c r="BJ153" s="12" t="s">
        <v>74</v>
      </c>
      <c r="BK153" s="142">
        <f t="shared" si="39"/>
        <v>0</v>
      </c>
      <c r="BL153" s="12" t="s">
        <v>196</v>
      </c>
      <c r="BM153" s="12" t="s">
        <v>321</v>
      </c>
    </row>
    <row r="154" spans="2:65" s="1" customFormat="1" ht="16.5" customHeight="1">
      <c r="B154" s="106"/>
      <c r="C154" s="133" t="s">
        <v>322</v>
      </c>
      <c r="D154" s="133" t="s">
        <v>128</v>
      </c>
      <c r="E154" s="134" t="s">
        <v>323</v>
      </c>
      <c r="F154" s="135" t="s">
        <v>324</v>
      </c>
      <c r="G154" s="136" t="s">
        <v>131</v>
      </c>
      <c r="H154" s="137">
        <v>12</v>
      </c>
      <c r="I154" s="138"/>
      <c r="J154" s="138">
        <f t="shared" si="30"/>
        <v>0</v>
      </c>
      <c r="K154" s="135" t="s">
        <v>157</v>
      </c>
      <c r="L154" s="25"/>
      <c r="M154" s="45" t="s">
        <v>1</v>
      </c>
      <c r="N154" s="139" t="s">
        <v>37</v>
      </c>
      <c r="O154" s="140">
        <v>7.1999999999999995E-2</v>
      </c>
      <c r="P154" s="140">
        <f t="shared" si="31"/>
        <v>0.86399999999999988</v>
      </c>
      <c r="Q154" s="140">
        <v>0</v>
      </c>
      <c r="R154" s="140">
        <f t="shared" si="32"/>
        <v>0</v>
      </c>
      <c r="S154" s="140">
        <v>1.23E-3</v>
      </c>
      <c r="T154" s="141">
        <f t="shared" si="33"/>
        <v>1.4759999999999999E-2</v>
      </c>
      <c r="AR154" s="12" t="s">
        <v>196</v>
      </c>
      <c r="AT154" s="12" t="s">
        <v>128</v>
      </c>
      <c r="AU154" s="12" t="s">
        <v>76</v>
      </c>
      <c r="AY154" s="12" t="s">
        <v>125</v>
      </c>
      <c r="BE154" s="142">
        <f t="shared" si="34"/>
        <v>0</v>
      </c>
      <c r="BF154" s="142">
        <f t="shared" si="35"/>
        <v>0</v>
      </c>
      <c r="BG154" s="142">
        <f t="shared" si="36"/>
        <v>0</v>
      </c>
      <c r="BH154" s="142">
        <f t="shared" si="37"/>
        <v>0</v>
      </c>
      <c r="BI154" s="142">
        <f t="shared" si="38"/>
        <v>0</v>
      </c>
      <c r="BJ154" s="12" t="s">
        <v>74</v>
      </c>
      <c r="BK154" s="142">
        <f t="shared" si="39"/>
        <v>0</v>
      </c>
      <c r="BL154" s="12" t="s">
        <v>196</v>
      </c>
      <c r="BM154" s="12" t="s">
        <v>325</v>
      </c>
    </row>
    <row r="155" spans="2:65" s="1" customFormat="1" ht="16.5" customHeight="1">
      <c r="B155" s="106"/>
      <c r="C155" s="133" t="s">
        <v>326</v>
      </c>
      <c r="D155" s="133" t="s">
        <v>128</v>
      </c>
      <c r="E155" s="134" t="s">
        <v>327</v>
      </c>
      <c r="F155" s="135" t="s">
        <v>328</v>
      </c>
      <c r="G155" s="136" t="s">
        <v>131</v>
      </c>
      <c r="H155" s="137">
        <v>12</v>
      </c>
      <c r="I155" s="138"/>
      <c r="J155" s="138">
        <f t="shared" si="30"/>
        <v>0</v>
      </c>
      <c r="K155" s="135" t="s">
        <v>1</v>
      </c>
      <c r="L155" s="25"/>
      <c r="M155" s="45" t="s">
        <v>1</v>
      </c>
      <c r="N155" s="139" t="s">
        <v>37</v>
      </c>
      <c r="O155" s="140">
        <v>0.20399999999999999</v>
      </c>
      <c r="P155" s="140">
        <f t="shared" si="31"/>
        <v>2.448</v>
      </c>
      <c r="Q155" s="140">
        <v>7.4737499999999999E-4</v>
      </c>
      <c r="R155" s="140">
        <f t="shared" si="32"/>
        <v>8.9685000000000008E-3</v>
      </c>
      <c r="S155" s="140">
        <v>0</v>
      </c>
      <c r="T155" s="141">
        <f t="shared" si="33"/>
        <v>0</v>
      </c>
      <c r="AR155" s="12" t="s">
        <v>196</v>
      </c>
      <c r="AT155" s="12" t="s">
        <v>128</v>
      </c>
      <c r="AU155" s="12" t="s">
        <v>76</v>
      </c>
      <c r="AY155" s="12" t="s">
        <v>125</v>
      </c>
      <c r="BE155" s="142">
        <f t="shared" si="34"/>
        <v>0</v>
      </c>
      <c r="BF155" s="142">
        <f t="shared" si="35"/>
        <v>0</v>
      </c>
      <c r="BG155" s="142">
        <f t="shared" si="36"/>
        <v>0</v>
      </c>
      <c r="BH155" s="142">
        <f t="shared" si="37"/>
        <v>0</v>
      </c>
      <c r="BI155" s="142">
        <f t="shared" si="38"/>
        <v>0</v>
      </c>
      <c r="BJ155" s="12" t="s">
        <v>74</v>
      </c>
      <c r="BK155" s="142">
        <f t="shared" si="39"/>
        <v>0</v>
      </c>
      <c r="BL155" s="12" t="s">
        <v>196</v>
      </c>
      <c r="BM155" s="12" t="s">
        <v>329</v>
      </c>
    </row>
    <row r="156" spans="2:65" s="1" customFormat="1" ht="16.5" customHeight="1">
      <c r="B156" s="106"/>
      <c r="C156" s="133" t="s">
        <v>330</v>
      </c>
      <c r="D156" s="133" t="s">
        <v>128</v>
      </c>
      <c r="E156" s="134" t="s">
        <v>331</v>
      </c>
      <c r="F156" s="135" t="s">
        <v>332</v>
      </c>
      <c r="G156" s="136" t="s">
        <v>143</v>
      </c>
      <c r="H156" s="137">
        <v>205</v>
      </c>
      <c r="I156" s="138"/>
      <c r="J156" s="138">
        <f t="shared" si="30"/>
        <v>0</v>
      </c>
      <c r="K156" s="135" t="s">
        <v>1</v>
      </c>
      <c r="L156" s="25"/>
      <c r="M156" s="45" t="s">
        <v>1</v>
      </c>
      <c r="N156" s="139" t="s">
        <v>37</v>
      </c>
      <c r="O156" s="140">
        <v>0.13600000000000001</v>
      </c>
      <c r="P156" s="140">
        <f t="shared" si="31"/>
        <v>27.880000000000003</v>
      </c>
      <c r="Q156" s="140">
        <v>3.4898049999999999E-4</v>
      </c>
      <c r="R156" s="140">
        <f t="shared" si="32"/>
        <v>7.1541002499999992E-2</v>
      </c>
      <c r="S156" s="140">
        <v>0</v>
      </c>
      <c r="T156" s="141">
        <f t="shared" si="33"/>
        <v>0</v>
      </c>
      <c r="AR156" s="12" t="s">
        <v>196</v>
      </c>
      <c r="AT156" s="12" t="s">
        <v>128</v>
      </c>
      <c r="AU156" s="12" t="s">
        <v>76</v>
      </c>
      <c r="AY156" s="12" t="s">
        <v>125</v>
      </c>
      <c r="BE156" s="142">
        <f t="shared" si="34"/>
        <v>0</v>
      </c>
      <c r="BF156" s="142">
        <f t="shared" si="35"/>
        <v>0</v>
      </c>
      <c r="BG156" s="142">
        <f t="shared" si="36"/>
        <v>0</v>
      </c>
      <c r="BH156" s="142">
        <f t="shared" si="37"/>
        <v>0</v>
      </c>
      <c r="BI156" s="142">
        <f t="shared" si="38"/>
        <v>0</v>
      </c>
      <c r="BJ156" s="12" t="s">
        <v>74</v>
      </c>
      <c r="BK156" s="142">
        <f t="shared" si="39"/>
        <v>0</v>
      </c>
      <c r="BL156" s="12" t="s">
        <v>196</v>
      </c>
      <c r="BM156" s="12" t="s">
        <v>333</v>
      </c>
    </row>
    <row r="157" spans="2:65" s="1" customFormat="1" ht="16.5" customHeight="1">
      <c r="B157" s="106"/>
      <c r="C157" s="133" t="s">
        <v>334</v>
      </c>
      <c r="D157" s="133" t="s">
        <v>128</v>
      </c>
      <c r="E157" s="134" t="s">
        <v>335</v>
      </c>
      <c r="F157" s="135" t="s">
        <v>336</v>
      </c>
      <c r="G157" s="136" t="s">
        <v>143</v>
      </c>
      <c r="H157" s="137">
        <v>205</v>
      </c>
      <c r="I157" s="138"/>
      <c r="J157" s="138">
        <f t="shared" si="30"/>
        <v>0</v>
      </c>
      <c r="K157" s="135" t="s">
        <v>1</v>
      </c>
      <c r="L157" s="25"/>
      <c r="M157" s="45" t="s">
        <v>1</v>
      </c>
      <c r="N157" s="139" t="s">
        <v>37</v>
      </c>
      <c r="O157" s="140">
        <v>8.2000000000000003E-2</v>
      </c>
      <c r="P157" s="140">
        <f t="shared" si="31"/>
        <v>16.810000000000002</v>
      </c>
      <c r="Q157" s="140">
        <v>1.0000000000000001E-5</v>
      </c>
      <c r="R157" s="140">
        <f t="shared" si="32"/>
        <v>2.0500000000000002E-3</v>
      </c>
      <c r="S157" s="140">
        <v>0</v>
      </c>
      <c r="T157" s="141">
        <f t="shared" si="33"/>
        <v>0</v>
      </c>
      <c r="AR157" s="12" t="s">
        <v>196</v>
      </c>
      <c r="AT157" s="12" t="s">
        <v>128</v>
      </c>
      <c r="AU157" s="12" t="s">
        <v>76</v>
      </c>
      <c r="AY157" s="12" t="s">
        <v>125</v>
      </c>
      <c r="BE157" s="142">
        <f t="shared" si="34"/>
        <v>0</v>
      </c>
      <c r="BF157" s="142">
        <f t="shared" si="35"/>
        <v>0</v>
      </c>
      <c r="BG157" s="142">
        <f t="shared" si="36"/>
        <v>0</v>
      </c>
      <c r="BH157" s="142">
        <f t="shared" si="37"/>
        <v>0</v>
      </c>
      <c r="BI157" s="142">
        <f t="shared" si="38"/>
        <v>0</v>
      </c>
      <c r="BJ157" s="12" t="s">
        <v>74</v>
      </c>
      <c r="BK157" s="142">
        <f t="shared" si="39"/>
        <v>0</v>
      </c>
      <c r="BL157" s="12" t="s">
        <v>196</v>
      </c>
      <c r="BM157" s="12" t="s">
        <v>337</v>
      </c>
    </row>
    <row r="158" spans="2:65" s="1" customFormat="1" ht="16.5" customHeight="1">
      <c r="B158" s="106"/>
      <c r="C158" s="143" t="s">
        <v>338</v>
      </c>
      <c r="D158" s="143" t="s">
        <v>201</v>
      </c>
      <c r="E158" s="144" t="s">
        <v>339</v>
      </c>
      <c r="F158" s="145" t="s">
        <v>340</v>
      </c>
      <c r="G158" s="146" t="s">
        <v>131</v>
      </c>
      <c r="H158" s="147">
        <v>55</v>
      </c>
      <c r="I158" s="148"/>
      <c r="J158" s="148">
        <f t="shared" si="30"/>
        <v>0</v>
      </c>
      <c r="K158" s="145" t="s">
        <v>157</v>
      </c>
      <c r="L158" s="149"/>
      <c r="M158" s="150" t="s">
        <v>1</v>
      </c>
      <c r="N158" s="151" t="s">
        <v>37</v>
      </c>
      <c r="O158" s="140">
        <v>0</v>
      </c>
      <c r="P158" s="140">
        <f t="shared" si="31"/>
        <v>0</v>
      </c>
      <c r="Q158" s="140">
        <v>6.9999999999999994E-5</v>
      </c>
      <c r="R158" s="140">
        <f t="shared" si="32"/>
        <v>3.8499999999999997E-3</v>
      </c>
      <c r="S158" s="140">
        <v>0</v>
      </c>
      <c r="T158" s="141">
        <f t="shared" si="33"/>
        <v>0</v>
      </c>
      <c r="AR158" s="12" t="s">
        <v>204</v>
      </c>
      <c r="AT158" s="12" t="s">
        <v>201</v>
      </c>
      <c r="AU158" s="12" t="s">
        <v>76</v>
      </c>
      <c r="AY158" s="12" t="s">
        <v>125</v>
      </c>
      <c r="BE158" s="142">
        <f t="shared" si="34"/>
        <v>0</v>
      </c>
      <c r="BF158" s="142">
        <f t="shared" si="35"/>
        <v>0</v>
      </c>
      <c r="BG158" s="142">
        <f t="shared" si="36"/>
        <v>0</v>
      </c>
      <c r="BH158" s="142">
        <f t="shared" si="37"/>
        <v>0</v>
      </c>
      <c r="BI158" s="142">
        <f t="shared" si="38"/>
        <v>0</v>
      </c>
      <c r="BJ158" s="12" t="s">
        <v>74</v>
      </c>
      <c r="BK158" s="142">
        <f t="shared" si="39"/>
        <v>0</v>
      </c>
      <c r="BL158" s="12" t="s">
        <v>196</v>
      </c>
      <c r="BM158" s="12" t="s">
        <v>341</v>
      </c>
    </row>
    <row r="159" spans="2:65" s="1" customFormat="1" ht="16.5" customHeight="1">
      <c r="B159" s="106"/>
      <c r="C159" s="143" t="s">
        <v>342</v>
      </c>
      <c r="D159" s="143" t="s">
        <v>201</v>
      </c>
      <c r="E159" s="144" t="s">
        <v>343</v>
      </c>
      <c r="F159" s="145" t="s">
        <v>344</v>
      </c>
      <c r="G159" s="146" t="s">
        <v>131</v>
      </c>
      <c r="H159" s="147">
        <v>3</v>
      </c>
      <c r="I159" s="148"/>
      <c r="J159" s="148">
        <f t="shared" si="30"/>
        <v>0</v>
      </c>
      <c r="K159" s="145" t="s">
        <v>157</v>
      </c>
      <c r="L159" s="149"/>
      <c r="M159" s="150" t="s">
        <v>1</v>
      </c>
      <c r="N159" s="151" t="s">
        <v>37</v>
      </c>
      <c r="O159" s="140">
        <v>0</v>
      </c>
      <c r="P159" s="140">
        <f t="shared" si="31"/>
        <v>0</v>
      </c>
      <c r="Q159" s="140">
        <v>1.8000000000000001E-4</v>
      </c>
      <c r="R159" s="140">
        <f t="shared" si="32"/>
        <v>5.4000000000000001E-4</v>
      </c>
      <c r="S159" s="140">
        <v>0</v>
      </c>
      <c r="T159" s="141">
        <f t="shared" si="33"/>
        <v>0</v>
      </c>
      <c r="AR159" s="12" t="s">
        <v>204</v>
      </c>
      <c r="AT159" s="12" t="s">
        <v>201</v>
      </c>
      <c r="AU159" s="12" t="s">
        <v>76</v>
      </c>
      <c r="AY159" s="12" t="s">
        <v>125</v>
      </c>
      <c r="BE159" s="142">
        <f t="shared" si="34"/>
        <v>0</v>
      </c>
      <c r="BF159" s="142">
        <f t="shared" si="35"/>
        <v>0</v>
      </c>
      <c r="BG159" s="142">
        <f t="shared" si="36"/>
        <v>0</v>
      </c>
      <c r="BH159" s="142">
        <f t="shared" si="37"/>
        <v>0</v>
      </c>
      <c r="BI159" s="142">
        <f t="shared" si="38"/>
        <v>0</v>
      </c>
      <c r="BJ159" s="12" t="s">
        <v>74</v>
      </c>
      <c r="BK159" s="142">
        <f t="shared" si="39"/>
        <v>0</v>
      </c>
      <c r="BL159" s="12" t="s">
        <v>196</v>
      </c>
      <c r="BM159" s="12" t="s">
        <v>345</v>
      </c>
    </row>
    <row r="160" spans="2:65" s="1" customFormat="1" ht="16.5" customHeight="1">
      <c r="B160" s="106"/>
      <c r="C160" s="143" t="s">
        <v>346</v>
      </c>
      <c r="D160" s="143" t="s">
        <v>201</v>
      </c>
      <c r="E160" s="144" t="s">
        <v>347</v>
      </c>
      <c r="F160" s="145" t="s">
        <v>348</v>
      </c>
      <c r="G160" s="146" t="s">
        <v>131</v>
      </c>
      <c r="H160" s="147">
        <v>1</v>
      </c>
      <c r="I160" s="148"/>
      <c r="J160" s="148">
        <f t="shared" si="30"/>
        <v>0</v>
      </c>
      <c r="K160" s="145" t="s">
        <v>157</v>
      </c>
      <c r="L160" s="149"/>
      <c r="M160" s="150" t="s">
        <v>1</v>
      </c>
      <c r="N160" s="151" t="s">
        <v>37</v>
      </c>
      <c r="O160" s="140">
        <v>0</v>
      </c>
      <c r="P160" s="140">
        <f t="shared" si="31"/>
        <v>0</v>
      </c>
      <c r="Q160" s="140">
        <v>2.7999999999999998E-4</v>
      </c>
      <c r="R160" s="140">
        <f t="shared" si="32"/>
        <v>2.7999999999999998E-4</v>
      </c>
      <c r="S160" s="140">
        <v>0</v>
      </c>
      <c r="T160" s="141">
        <f t="shared" si="33"/>
        <v>0</v>
      </c>
      <c r="AR160" s="12" t="s">
        <v>204</v>
      </c>
      <c r="AT160" s="12" t="s">
        <v>201</v>
      </c>
      <c r="AU160" s="12" t="s">
        <v>76</v>
      </c>
      <c r="AY160" s="12" t="s">
        <v>125</v>
      </c>
      <c r="BE160" s="142">
        <f t="shared" si="34"/>
        <v>0</v>
      </c>
      <c r="BF160" s="142">
        <f t="shared" si="35"/>
        <v>0</v>
      </c>
      <c r="BG160" s="142">
        <f t="shared" si="36"/>
        <v>0</v>
      </c>
      <c r="BH160" s="142">
        <f t="shared" si="37"/>
        <v>0</v>
      </c>
      <c r="BI160" s="142">
        <f t="shared" si="38"/>
        <v>0</v>
      </c>
      <c r="BJ160" s="12" t="s">
        <v>74</v>
      </c>
      <c r="BK160" s="142">
        <f t="shared" si="39"/>
        <v>0</v>
      </c>
      <c r="BL160" s="12" t="s">
        <v>196</v>
      </c>
      <c r="BM160" s="12" t="s">
        <v>349</v>
      </c>
    </row>
    <row r="161" spans="2:65" s="1" customFormat="1" ht="16.5" customHeight="1">
      <c r="B161" s="106"/>
      <c r="C161" s="133" t="s">
        <v>350</v>
      </c>
      <c r="D161" s="133" t="s">
        <v>128</v>
      </c>
      <c r="E161" s="134" t="s">
        <v>351</v>
      </c>
      <c r="F161" s="135" t="s">
        <v>352</v>
      </c>
      <c r="G161" s="136" t="s">
        <v>228</v>
      </c>
      <c r="H161" s="137">
        <v>1166.3630000000001</v>
      </c>
      <c r="I161" s="138"/>
      <c r="J161" s="138">
        <f t="shared" si="30"/>
        <v>0</v>
      </c>
      <c r="K161" s="135" t="s">
        <v>157</v>
      </c>
      <c r="L161" s="25"/>
      <c r="M161" s="45" t="s">
        <v>1</v>
      </c>
      <c r="N161" s="139" t="s">
        <v>37</v>
      </c>
      <c r="O161" s="140">
        <v>0</v>
      </c>
      <c r="P161" s="140">
        <f t="shared" si="31"/>
        <v>0</v>
      </c>
      <c r="Q161" s="140">
        <v>0</v>
      </c>
      <c r="R161" s="140">
        <f t="shared" si="32"/>
        <v>0</v>
      </c>
      <c r="S161" s="140">
        <v>0</v>
      </c>
      <c r="T161" s="141">
        <f t="shared" si="33"/>
        <v>0</v>
      </c>
      <c r="AR161" s="12" t="s">
        <v>196</v>
      </c>
      <c r="AT161" s="12" t="s">
        <v>128</v>
      </c>
      <c r="AU161" s="12" t="s">
        <v>76</v>
      </c>
      <c r="AY161" s="12" t="s">
        <v>125</v>
      </c>
      <c r="BE161" s="142">
        <f t="shared" si="34"/>
        <v>0</v>
      </c>
      <c r="BF161" s="142">
        <f t="shared" si="35"/>
        <v>0</v>
      </c>
      <c r="BG161" s="142">
        <f t="shared" si="36"/>
        <v>0</v>
      </c>
      <c r="BH161" s="142">
        <f t="shared" si="37"/>
        <v>0</v>
      </c>
      <c r="BI161" s="142">
        <f t="shared" si="38"/>
        <v>0</v>
      </c>
      <c r="BJ161" s="12" t="s">
        <v>74</v>
      </c>
      <c r="BK161" s="142">
        <f t="shared" si="39"/>
        <v>0</v>
      </c>
      <c r="BL161" s="12" t="s">
        <v>196</v>
      </c>
      <c r="BM161" s="12" t="s">
        <v>353</v>
      </c>
    </row>
    <row r="162" spans="2:65" s="10" customFormat="1" ht="22.9" customHeight="1">
      <c r="B162" s="121"/>
      <c r="D162" s="122" t="s">
        <v>65</v>
      </c>
      <c r="E162" s="131" t="s">
        <v>354</v>
      </c>
      <c r="F162" s="131" t="s">
        <v>355</v>
      </c>
      <c r="J162" s="132">
        <f>BK162</f>
        <v>0</v>
      </c>
      <c r="L162" s="121"/>
      <c r="M162" s="125"/>
      <c r="N162" s="126"/>
      <c r="O162" s="126"/>
      <c r="P162" s="127">
        <f>SUM(P163:P188)</f>
        <v>94.634999999999977</v>
      </c>
      <c r="Q162" s="126"/>
      <c r="R162" s="127">
        <f>SUM(R163:R188)</f>
        <v>0.79815475300000005</v>
      </c>
      <c r="S162" s="126"/>
      <c r="T162" s="128">
        <f>SUM(T163:T188)</f>
        <v>0.49883</v>
      </c>
      <c r="AR162" s="122" t="s">
        <v>76</v>
      </c>
      <c r="AT162" s="129" t="s">
        <v>65</v>
      </c>
      <c r="AU162" s="129" t="s">
        <v>74</v>
      </c>
      <c r="AY162" s="122" t="s">
        <v>125</v>
      </c>
      <c r="BK162" s="130">
        <f>SUM(BK163:BK188)</f>
        <v>0</v>
      </c>
    </row>
    <row r="163" spans="2:65" s="1" customFormat="1" ht="16.5" customHeight="1">
      <c r="B163" s="106"/>
      <c r="C163" s="133" t="s">
        <v>356</v>
      </c>
      <c r="D163" s="133" t="s">
        <v>128</v>
      </c>
      <c r="E163" s="134" t="s">
        <v>357</v>
      </c>
      <c r="F163" s="135" t="s">
        <v>358</v>
      </c>
      <c r="G163" s="136" t="s">
        <v>359</v>
      </c>
      <c r="H163" s="137">
        <v>11</v>
      </c>
      <c r="I163" s="138"/>
      <c r="J163" s="138">
        <f t="shared" ref="J163:J188" si="40">ROUND(I163*H163,2)</f>
        <v>0</v>
      </c>
      <c r="K163" s="135" t="s">
        <v>157</v>
      </c>
      <c r="L163" s="25"/>
      <c r="M163" s="45" t="s">
        <v>1</v>
      </c>
      <c r="N163" s="139" t="s">
        <v>37</v>
      </c>
      <c r="O163" s="140">
        <v>0.54800000000000004</v>
      </c>
      <c r="P163" s="140">
        <f t="shared" ref="P163:P188" si="41">O163*H163</f>
        <v>6.0280000000000005</v>
      </c>
      <c r="Q163" s="140">
        <v>0</v>
      </c>
      <c r="R163" s="140">
        <f t="shared" ref="R163:R188" si="42">Q163*H163</f>
        <v>0</v>
      </c>
      <c r="S163" s="140">
        <v>1.933E-2</v>
      </c>
      <c r="T163" s="141">
        <f t="shared" ref="T163:T188" si="43">S163*H163</f>
        <v>0.21262999999999999</v>
      </c>
      <c r="AR163" s="12" t="s">
        <v>196</v>
      </c>
      <c r="AT163" s="12" t="s">
        <v>128</v>
      </c>
      <c r="AU163" s="12" t="s">
        <v>76</v>
      </c>
      <c r="AY163" s="12" t="s">
        <v>125</v>
      </c>
      <c r="BE163" s="142">
        <f t="shared" ref="BE163:BE188" si="44">IF(N163="základní",J163,0)</f>
        <v>0</v>
      </c>
      <c r="BF163" s="142">
        <f t="shared" ref="BF163:BF188" si="45">IF(N163="snížená",J163,0)</f>
        <v>0</v>
      </c>
      <c r="BG163" s="142">
        <f t="shared" ref="BG163:BG188" si="46">IF(N163="zákl. přenesená",J163,0)</f>
        <v>0</v>
      </c>
      <c r="BH163" s="142">
        <f t="shared" ref="BH163:BH188" si="47">IF(N163="sníž. přenesená",J163,0)</f>
        <v>0</v>
      </c>
      <c r="BI163" s="142">
        <f t="shared" ref="BI163:BI188" si="48">IF(N163="nulová",J163,0)</f>
        <v>0</v>
      </c>
      <c r="BJ163" s="12" t="s">
        <v>74</v>
      </c>
      <c r="BK163" s="142">
        <f t="shared" ref="BK163:BK188" si="49">ROUND(I163*H163,2)</f>
        <v>0</v>
      </c>
      <c r="BL163" s="12" t="s">
        <v>196</v>
      </c>
      <c r="BM163" s="12" t="s">
        <v>360</v>
      </c>
    </row>
    <row r="164" spans="2:65" s="1" customFormat="1" ht="16.5" customHeight="1">
      <c r="B164" s="106"/>
      <c r="C164" s="133" t="s">
        <v>361</v>
      </c>
      <c r="D164" s="133" t="s">
        <v>128</v>
      </c>
      <c r="E164" s="134" t="s">
        <v>362</v>
      </c>
      <c r="F164" s="135" t="s">
        <v>363</v>
      </c>
      <c r="G164" s="136" t="s">
        <v>131</v>
      </c>
      <c r="H164" s="137">
        <v>11</v>
      </c>
      <c r="I164" s="138"/>
      <c r="J164" s="138">
        <f t="shared" si="40"/>
        <v>0</v>
      </c>
      <c r="K164" s="135" t="s">
        <v>157</v>
      </c>
      <c r="L164" s="25"/>
      <c r="M164" s="45" t="s">
        <v>1</v>
      </c>
      <c r="N164" s="139" t="s">
        <v>37</v>
      </c>
      <c r="O164" s="140">
        <v>1.1000000000000001</v>
      </c>
      <c r="P164" s="140">
        <f t="shared" si="41"/>
        <v>12.100000000000001</v>
      </c>
      <c r="Q164" s="140">
        <v>2.4199999999999998E-3</v>
      </c>
      <c r="R164" s="140">
        <f t="shared" si="42"/>
        <v>2.6619999999999998E-2</v>
      </c>
      <c r="S164" s="140">
        <v>0</v>
      </c>
      <c r="T164" s="141">
        <f t="shared" si="43"/>
        <v>0</v>
      </c>
      <c r="AR164" s="12" t="s">
        <v>196</v>
      </c>
      <c r="AT164" s="12" t="s">
        <v>128</v>
      </c>
      <c r="AU164" s="12" t="s">
        <v>76</v>
      </c>
      <c r="AY164" s="12" t="s">
        <v>125</v>
      </c>
      <c r="BE164" s="142">
        <f t="shared" si="44"/>
        <v>0</v>
      </c>
      <c r="BF164" s="142">
        <f t="shared" si="45"/>
        <v>0</v>
      </c>
      <c r="BG164" s="142">
        <f t="shared" si="46"/>
        <v>0</v>
      </c>
      <c r="BH164" s="142">
        <f t="shared" si="47"/>
        <v>0</v>
      </c>
      <c r="BI164" s="142">
        <f t="shared" si="48"/>
        <v>0</v>
      </c>
      <c r="BJ164" s="12" t="s">
        <v>74</v>
      </c>
      <c r="BK164" s="142">
        <f t="shared" si="49"/>
        <v>0</v>
      </c>
      <c r="BL164" s="12" t="s">
        <v>196</v>
      </c>
      <c r="BM164" s="12" t="s">
        <v>364</v>
      </c>
    </row>
    <row r="165" spans="2:65" s="1" customFormat="1" ht="16.5" customHeight="1">
      <c r="B165" s="106"/>
      <c r="C165" s="143" t="s">
        <v>365</v>
      </c>
      <c r="D165" s="143" t="s">
        <v>201</v>
      </c>
      <c r="E165" s="144" t="s">
        <v>366</v>
      </c>
      <c r="F165" s="145" t="s">
        <v>367</v>
      </c>
      <c r="G165" s="146" t="s">
        <v>131</v>
      </c>
      <c r="H165" s="147">
        <v>8</v>
      </c>
      <c r="I165" s="148"/>
      <c r="J165" s="148">
        <f t="shared" si="40"/>
        <v>0</v>
      </c>
      <c r="K165" s="145" t="s">
        <v>1</v>
      </c>
      <c r="L165" s="149"/>
      <c r="M165" s="150" t="s">
        <v>1</v>
      </c>
      <c r="N165" s="151" t="s">
        <v>37</v>
      </c>
      <c r="O165" s="140">
        <v>0</v>
      </c>
      <c r="P165" s="140">
        <f t="shared" si="41"/>
        <v>0</v>
      </c>
      <c r="Q165" s="140">
        <v>1.4500000000000001E-2</v>
      </c>
      <c r="R165" s="140">
        <f t="shared" si="42"/>
        <v>0.11600000000000001</v>
      </c>
      <c r="S165" s="140">
        <v>0</v>
      </c>
      <c r="T165" s="141">
        <f t="shared" si="43"/>
        <v>0</v>
      </c>
      <c r="AR165" s="12" t="s">
        <v>204</v>
      </c>
      <c r="AT165" s="12" t="s">
        <v>201</v>
      </c>
      <c r="AU165" s="12" t="s">
        <v>76</v>
      </c>
      <c r="AY165" s="12" t="s">
        <v>125</v>
      </c>
      <c r="BE165" s="142">
        <f t="shared" si="44"/>
        <v>0</v>
      </c>
      <c r="BF165" s="142">
        <f t="shared" si="45"/>
        <v>0</v>
      </c>
      <c r="BG165" s="142">
        <f t="shared" si="46"/>
        <v>0</v>
      </c>
      <c r="BH165" s="142">
        <f t="shared" si="47"/>
        <v>0</v>
      </c>
      <c r="BI165" s="142">
        <f t="shared" si="48"/>
        <v>0</v>
      </c>
      <c r="BJ165" s="12" t="s">
        <v>74</v>
      </c>
      <c r="BK165" s="142">
        <f t="shared" si="49"/>
        <v>0</v>
      </c>
      <c r="BL165" s="12" t="s">
        <v>196</v>
      </c>
      <c r="BM165" s="12" t="s">
        <v>368</v>
      </c>
    </row>
    <row r="166" spans="2:65" s="1" customFormat="1" ht="16.5" customHeight="1">
      <c r="B166" s="106"/>
      <c r="C166" s="143" t="s">
        <v>369</v>
      </c>
      <c r="D166" s="143" t="s">
        <v>201</v>
      </c>
      <c r="E166" s="144" t="s">
        <v>370</v>
      </c>
      <c r="F166" s="145" t="s">
        <v>371</v>
      </c>
      <c r="G166" s="146" t="s">
        <v>131</v>
      </c>
      <c r="H166" s="147">
        <v>1</v>
      </c>
      <c r="I166" s="148"/>
      <c r="J166" s="148">
        <f t="shared" si="40"/>
        <v>0</v>
      </c>
      <c r="K166" s="145" t="s">
        <v>1</v>
      </c>
      <c r="L166" s="149"/>
      <c r="M166" s="150" t="s">
        <v>1</v>
      </c>
      <c r="N166" s="151" t="s">
        <v>37</v>
      </c>
      <c r="O166" s="140">
        <v>0</v>
      </c>
      <c r="P166" s="140">
        <f t="shared" si="41"/>
        <v>0</v>
      </c>
      <c r="Q166" s="140">
        <v>1.4500000000000001E-2</v>
      </c>
      <c r="R166" s="140">
        <f t="shared" si="42"/>
        <v>1.4500000000000001E-2</v>
      </c>
      <c r="S166" s="140">
        <v>0</v>
      </c>
      <c r="T166" s="141">
        <f t="shared" si="43"/>
        <v>0</v>
      </c>
      <c r="AR166" s="12" t="s">
        <v>204</v>
      </c>
      <c r="AT166" s="12" t="s">
        <v>201</v>
      </c>
      <c r="AU166" s="12" t="s">
        <v>76</v>
      </c>
      <c r="AY166" s="12" t="s">
        <v>125</v>
      </c>
      <c r="BE166" s="142">
        <f t="shared" si="44"/>
        <v>0</v>
      </c>
      <c r="BF166" s="142">
        <f t="shared" si="45"/>
        <v>0</v>
      </c>
      <c r="BG166" s="142">
        <f t="shared" si="46"/>
        <v>0</v>
      </c>
      <c r="BH166" s="142">
        <f t="shared" si="47"/>
        <v>0</v>
      </c>
      <c r="BI166" s="142">
        <f t="shared" si="48"/>
        <v>0</v>
      </c>
      <c r="BJ166" s="12" t="s">
        <v>74</v>
      </c>
      <c r="BK166" s="142">
        <f t="shared" si="49"/>
        <v>0</v>
      </c>
      <c r="BL166" s="12" t="s">
        <v>196</v>
      </c>
      <c r="BM166" s="12" t="s">
        <v>372</v>
      </c>
    </row>
    <row r="167" spans="2:65" s="1" customFormat="1" ht="16.5" customHeight="1">
      <c r="B167" s="106"/>
      <c r="C167" s="143" t="s">
        <v>373</v>
      </c>
      <c r="D167" s="143" t="s">
        <v>201</v>
      </c>
      <c r="E167" s="144" t="s">
        <v>374</v>
      </c>
      <c r="F167" s="145" t="s">
        <v>375</v>
      </c>
      <c r="G167" s="146" t="s">
        <v>131</v>
      </c>
      <c r="H167" s="147">
        <v>2</v>
      </c>
      <c r="I167" s="148"/>
      <c r="J167" s="148">
        <f t="shared" si="40"/>
        <v>0</v>
      </c>
      <c r="K167" s="145" t="s">
        <v>1</v>
      </c>
      <c r="L167" s="149"/>
      <c r="M167" s="150" t="s">
        <v>1</v>
      </c>
      <c r="N167" s="151" t="s">
        <v>37</v>
      </c>
      <c r="O167" s="140">
        <v>0</v>
      </c>
      <c r="P167" s="140">
        <f t="shared" si="41"/>
        <v>0</v>
      </c>
      <c r="Q167" s="140">
        <v>1.4500000000000001E-2</v>
      </c>
      <c r="R167" s="140">
        <f t="shared" si="42"/>
        <v>2.9000000000000001E-2</v>
      </c>
      <c r="S167" s="140">
        <v>0</v>
      </c>
      <c r="T167" s="141">
        <f t="shared" si="43"/>
        <v>0</v>
      </c>
      <c r="AR167" s="12" t="s">
        <v>204</v>
      </c>
      <c r="AT167" s="12" t="s">
        <v>201</v>
      </c>
      <c r="AU167" s="12" t="s">
        <v>76</v>
      </c>
      <c r="AY167" s="12" t="s">
        <v>125</v>
      </c>
      <c r="BE167" s="142">
        <f t="shared" si="44"/>
        <v>0</v>
      </c>
      <c r="BF167" s="142">
        <f t="shared" si="45"/>
        <v>0</v>
      </c>
      <c r="BG167" s="142">
        <f t="shared" si="46"/>
        <v>0</v>
      </c>
      <c r="BH167" s="142">
        <f t="shared" si="47"/>
        <v>0</v>
      </c>
      <c r="BI167" s="142">
        <f t="shared" si="48"/>
        <v>0</v>
      </c>
      <c r="BJ167" s="12" t="s">
        <v>74</v>
      </c>
      <c r="BK167" s="142">
        <f t="shared" si="49"/>
        <v>0</v>
      </c>
      <c r="BL167" s="12" t="s">
        <v>196</v>
      </c>
      <c r="BM167" s="12" t="s">
        <v>376</v>
      </c>
    </row>
    <row r="168" spans="2:65" s="1" customFormat="1" ht="16.5" customHeight="1">
      <c r="B168" s="106"/>
      <c r="C168" s="133" t="s">
        <v>377</v>
      </c>
      <c r="D168" s="133" t="s">
        <v>128</v>
      </c>
      <c r="E168" s="134" t="s">
        <v>378</v>
      </c>
      <c r="F168" s="135" t="s">
        <v>379</v>
      </c>
      <c r="G168" s="136" t="s">
        <v>359</v>
      </c>
      <c r="H168" s="137">
        <v>6</v>
      </c>
      <c r="I168" s="138"/>
      <c r="J168" s="138">
        <f t="shared" si="40"/>
        <v>0</v>
      </c>
      <c r="K168" s="135" t="s">
        <v>157</v>
      </c>
      <c r="L168" s="25"/>
      <c r="M168" s="45" t="s">
        <v>1</v>
      </c>
      <c r="N168" s="139" t="s">
        <v>37</v>
      </c>
      <c r="O168" s="140">
        <v>1.5</v>
      </c>
      <c r="P168" s="140">
        <f t="shared" si="41"/>
        <v>9</v>
      </c>
      <c r="Q168" s="140">
        <v>1.8079999999999999E-2</v>
      </c>
      <c r="R168" s="140">
        <f t="shared" si="42"/>
        <v>0.10847999999999999</v>
      </c>
      <c r="S168" s="140">
        <v>0</v>
      </c>
      <c r="T168" s="141">
        <f t="shared" si="43"/>
        <v>0</v>
      </c>
      <c r="AR168" s="12" t="s">
        <v>196</v>
      </c>
      <c r="AT168" s="12" t="s">
        <v>128</v>
      </c>
      <c r="AU168" s="12" t="s">
        <v>76</v>
      </c>
      <c r="AY168" s="12" t="s">
        <v>125</v>
      </c>
      <c r="BE168" s="142">
        <f t="shared" si="44"/>
        <v>0</v>
      </c>
      <c r="BF168" s="142">
        <f t="shared" si="45"/>
        <v>0</v>
      </c>
      <c r="BG168" s="142">
        <f t="shared" si="46"/>
        <v>0</v>
      </c>
      <c r="BH168" s="142">
        <f t="shared" si="47"/>
        <v>0</v>
      </c>
      <c r="BI168" s="142">
        <f t="shared" si="48"/>
        <v>0</v>
      </c>
      <c r="BJ168" s="12" t="s">
        <v>74</v>
      </c>
      <c r="BK168" s="142">
        <f t="shared" si="49"/>
        <v>0</v>
      </c>
      <c r="BL168" s="12" t="s">
        <v>196</v>
      </c>
      <c r="BM168" s="12" t="s">
        <v>380</v>
      </c>
    </row>
    <row r="169" spans="2:65" s="1" customFormat="1" ht="16.5" customHeight="1">
      <c r="B169" s="106"/>
      <c r="C169" s="133" t="s">
        <v>381</v>
      </c>
      <c r="D169" s="133" t="s">
        <v>128</v>
      </c>
      <c r="E169" s="134" t="s">
        <v>382</v>
      </c>
      <c r="F169" s="135" t="s">
        <v>383</v>
      </c>
      <c r="G169" s="136" t="s">
        <v>359</v>
      </c>
      <c r="H169" s="137">
        <v>7</v>
      </c>
      <c r="I169" s="138"/>
      <c r="J169" s="138">
        <f t="shared" si="40"/>
        <v>0</v>
      </c>
      <c r="K169" s="135" t="s">
        <v>157</v>
      </c>
      <c r="L169" s="25"/>
      <c r="M169" s="45" t="s">
        <v>1</v>
      </c>
      <c r="N169" s="139" t="s">
        <v>37</v>
      </c>
      <c r="O169" s="140">
        <v>0.36199999999999999</v>
      </c>
      <c r="P169" s="140">
        <f t="shared" si="41"/>
        <v>2.5339999999999998</v>
      </c>
      <c r="Q169" s="140">
        <v>0</v>
      </c>
      <c r="R169" s="140">
        <f t="shared" si="42"/>
        <v>0</v>
      </c>
      <c r="S169" s="140">
        <v>1.9460000000000002E-2</v>
      </c>
      <c r="T169" s="141">
        <f t="shared" si="43"/>
        <v>0.13622000000000001</v>
      </c>
      <c r="AR169" s="12" t="s">
        <v>196</v>
      </c>
      <c r="AT169" s="12" t="s">
        <v>128</v>
      </c>
      <c r="AU169" s="12" t="s">
        <v>76</v>
      </c>
      <c r="AY169" s="12" t="s">
        <v>125</v>
      </c>
      <c r="BE169" s="142">
        <f t="shared" si="44"/>
        <v>0</v>
      </c>
      <c r="BF169" s="142">
        <f t="shared" si="45"/>
        <v>0</v>
      </c>
      <c r="BG169" s="142">
        <f t="shared" si="46"/>
        <v>0</v>
      </c>
      <c r="BH169" s="142">
        <f t="shared" si="47"/>
        <v>0</v>
      </c>
      <c r="BI169" s="142">
        <f t="shared" si="48"/>
        <v>0</v>
      </c>
      <c r="BJ169" s="12" t="s">
        <v>74</v>
      </c>
      <c r="BK169" s="142">
        <f t="shared" si="49"/>
        <v>0</v>
      </c>
      <c r="BL169" s="12" t="s">
        <v>196</v>
      </c>
      <c r="BM169" s="12" t="s">
        <v>384</v>
      </c>
    </row>
    <row r="170" spans="2:65" s="1" customFormat="1" ht="16.5" customHeight="1">
      <c r="B170" s="106"/>
      <c r="C170" s="133" t="s">
        <v>385</v>
      </c>
      <c r="D170" s="133" t="s">
        <v>128</v>
      </c>
      <c r="E170" s="134" t="s">
        <v>386</v>
      </c>
      <c r="F170" s="135" t="s">
        <v>387</v>
      </c>
      <c r="G170" s="136" t="s">
        <v>359</v>
      </c>
      <c r="H170" s="137">
        <v>13</v>
      </c>
      <c r="I170" s="138"/>
      <c r="J170" s="138">
        <f t="shared" si="40"/>
        <v>0</v>
      </c>
      <c r="K170" s="135" t="s">
        <v>157</v>
      </c>
      <c r="L170" s="25"/>
      <c r="M170" s="45" t="s">
        <v>1</v>
      </c>
      <c r="N170" s="139" t="s">
        <v>37</v>
      </c>
      <c r="O170" s="140">
        <v>1.1000000000000001</v>
      </c>
      <c r="P170" s="140">
        <f t="shared" si="41"/>
        <v>14.3</v>
      </c>
      <c r="Q170" s="140">
        <v>1.8500000000000001E-3</v>
      </c>
      <c r="R170" s="140">
        <f t="shared" si="42"/>
        <v>2.4050000000000002E-2</v>
      </c>
      <c r="S170" s="140">
        <v>0</v>
      </c>
      <c r="T170" s="141">
        <f t="shared" si="43"/>
        <v>0</v>
      </c>
      <c r="AR170" s="12" t="s">
        <v>196</v>
      </c>
      <c r="AT170" s="12" t="s">
        <v>128</v>
      </c>
      <c r="AU170" s="12" t="s">
        <v>76</v>
      </c>
      <c r="AY170" s="12" t="s">
        <v>125</v>
      </c>
      <c r="BE170" s="142">
        <f t="shared" si="44"/>
        <v>0</v>
      </c>
      <c r="BF170" s="142">
        <f t="shared" si="45"/>
        <v>0</v>
      </c>
      <c r="BG170" s="142">
        <f t="shared" si="46"/>
        <v>0</v>
      </c>
      <c r="BH170" s="142">
        <f t="shared" si="47"/>
        <v>0</v>
      </c>
      <c r="BI170" s="142">
        <f t="shared" si="48"/>
        <v>0</v>
      </c>
      <c r="BJ170" s="12" t="s">
        <v>74</v>
      </c>
      <c r="BK170" s="142">
        <f t="shared" si="49"/>
        <v>0</v>
      </c>
      <c r="BL170" s="12" t="s">
        <v>196</v>
      </c>
      <c r="BM170" s="12" t="s">
        <v>388</v>
      </c>
    </row>
    <row r="171" spans="2:65" s="1" customFormat="1" ht="16.5" customHeight="1">
      <c r="B171" s="106"/>
      <c r="C171" s="143" t="s">
        <v>389</v>
      </c>
      <c r="D171" s="143" t="s">
        <v>201</v>
      </c>
      <c r="E171" s="144" t="s">
        <v>390</v>
      </c>
      <c r="F171" s="145" t="s">
        <v>391</v>
      </c>
      <c r="G171" s="146" t="s">
        <v>131</v>
      </c>
      <c r="H171" s="147">
        <v>12</v>
      </c>
      <c r="I171" s="148"/>
      <c r="J171" s="148">
        <f t="shared" si="40"/>
        <v>0</v>
      </c>
      <c r="K171" s="145" t="s">
        <v>157</v>
      </c>
      <c r="L171" s="149"/>
      <c r="M171" s="150" t="s">
        <v>1</v>
      </c>
      <c r="N171" s="151" t="s">
        <v>37</v>
      </c>
      <c r="O171" s="140">
        <v>0</v>
      </c>
      <c r="P171" s="140">
        <f t="shared" si="41"/>
        <v>0</v>
      </c>
      <c r="Q171" s="140">
        <v>1.2E-2</v>
      </c>
      <c r="R171" s="140">
        <f t="shared" si="42"/>
        <v>0.14400000000000002</v>
      </c>
      <c r="S171" s="140">
        <v>0</v>
      </c>
      <c r="T171" s="141">
        <f t="shared" si="43"/>
        <v>0</v>
      </c>
      <c r="AR171" s="12" t="s">
        <v>204</v>
      </c>
      <c r="AT171" s="12" t="s">
        <v>201</v>
      </c>
      <c r="AU171" s="12" t="s">
        <v>76</v>
      </c>
      <c r="AY171" s="12" t="s">
        <v>125</v>
      </c>
      <c r="BE171" s="142">
        <f t="shared" si="44"/>
        <v>0</v>
      </c>
      <c r="BF171" s="142">
        <f t="shared" si="45"/>
        <v>0</v>
      </c>
      <c r="BG171" s="142">
        <f t="shared" si="46"/>
        <v>0</v>
      </c>
      <c r="BH171" s="142">
        <f t="shared" si="47"/>
        <v>0</v>
      </c>
      <c r="BI171" s="142">
        <f t="shared" si="48"/>
        <v>0</v>
      </c>
      <c r="BJ171" s="12" t="s">
        <v>74</v>
      </c>
      <c r="BK171" s="142">
        <f t="shared" si="49"/>
        <v>0</v>
      </c>
      <c r="BL171" s="12" t="s">
        <v>196</v>
      </c>
      <c r="BM171" s="12" t="s">
        <v>392</v>
      </c>
    </row>
    <row r="172" spans="2:65" s="1" customFormat="1" ht="16.5" customHeight="1">
      <c r="B172" s="106"/>
      <c r="C172" s="143" t="s">
        <v>393</v>
      </c>
      <c r="D172" s="143" t="s">
        <v>201</v>
      </c>
      <c r="E172" s="144" t="s">
        <v>394</v>
      </c>
      <c r="F172" s="145" t="s">
        <v>395</v>
      </c>
      <c r="G172" s="146" t="s">
        <v>131</v>
      </c>
      <c r="H172" s="147">
        <v>1</v>
      </c>
      <c r="I172" s="148"/>
      <c r="J172" s="148">
        <f t="shared" si="40"/>
        <v>0</v>
      </c>
      <c r="K172" s="145" t="s">
        <v>157</v>
      </c>
      <c r="L172" s="149"/>
      <c r="M172" s="150" t="s">
        <v>1</v>
      </c>
      <c r="N172" s="151" t="s">
        <v>37</v>
      </c>
      <c r="O172" s="140">
        <v>0</v>
      </c>
      <c r="P172" s="140">
        <f t="shared" si="41"/>
        <v>0</v>
      </c>
      <c r="Q172" s="140">
        <v>1.2999999999999999E-2</v>
      </c>
      <c r="R172" s="140">
        <f t="shared" si="42"/>
        <v>1.2999999999999999E-2</v>
      </c>
      <c r="S172" s="140">
        <v>0</v>
      </c>
      <c r="T172" s="141">
        <f t="shared" si="43"/>
        <v>0</v>
      </c>
      <c r="AR172" s="12" t="s">
        <v>204</v>
      </c>
      <c r="AT172" s="12" t="s">
        <v>201</v>
      </c>
      <c r="AU172" s="12" t="s">
        <v>76</v>
      </c>
      <c r="AY172" s="12" t="s">
        <v>125</v>
      </c>
      <c r="BE172" s="142">
        <f t="shared" si="44"/>
        <v>0</v>
      </c>
      <c r="BF172" s="142">
        <f t="shared" si="45"/>
        <v>0</v>
      </c>
      <c r="BG172" s="142">
        <f t="shared" si="46"/>
        <v>0</v>
      </c>
      <c r="BH172" s="142">
        <f t="shared" si="47"/>
        <v>0</v>
      </c>
      <c r="BI172" s="142">
        <f t="shared" si="48"/>
        <v>0</v>
      </c>
      <c r="BJ172" s="12" t="s">
        <v>74</v>
      </c>
      <c r="BK172" s="142">
        <f t="shared" si="49"/>
        <v>0</v>
      </c>
      <c r="BL172" s="12" t="s">
        <v>196</v>
      </c>
      <c r="BM172" s="12" t="s">
        <v>396</v>
      </c>
    </row>
    <row r="173" spans="2:65" s="1" customFormat="1" ht="16.5" customHeight="1">
      <c r="B173" s="106"/>
      <c r="C173" s="133" t="s">
        <v>397</v>
      </c>
      <c r="D173" s="133" t="s">
        <v>128</v>
      </c>
      <c r="E173" s="134" t="s">
        <v>398</v>
      </c>
      <c r="F173" s="135" t="s">
        <v>399</v>
      </c>
      <c r="G173" s="136" t="s">
        <v>131</v>
      </c>
      <c r="H173" s="137">
        <v>2</v>
      </c>
      <c r="I173" s="138"/>
      <c r="J173" s="138">
        <f t="shared" si="40"/>
        <v>0</v>
      </c>
      <c r="K173" s="135" t="s">
        <v>157</v>
      </c>
      <c r="L173" s="25"/>
      <c r="M173" s="45" t="s">
        <v>1</v>
      </c>
      <c r="N173" s="139" t="s">
        <v>37</v>
      </c>
      <c r="O173" s="140">
        <v>1.3129999999999999</v>
      </c>
      <c r="P173" s="140">
        <f t="shared" si="41"/>
        <v>2.6259999999999999</v>
      </c>
      <c r="Q173" s="140">
        <v>1.4499999999999999E-3</v>
      </c>
      <c r="R173" s="140">
        <f t="shared" si="42"/>
        <v>2.8999999999999998E-3</v>
      </c>
      <c r="S173" s="140">
        <v>0</v>
      </c>
      <c r="T173" s="141">
        <f t="shared" si="43"/>
        <v>0</v>
      </c>
      <c r="AR173" s="12" t="s">
        <v>196</v>
      </c>
      <c r="AT173" s="12" t="s">
        <v>128</v>
      </c>
      <c r="AU173" s="12" t="s">
        <v>76</v>
      </c>
      <c r="AY173" s="12" t="s">
        <v>125</v>
      </c>
      <c r="BE173" s="142">
        <f t="shared" si="44"/>
        <v>0</v>
      </c>
      <c r="BF173" s="142">
        <f t="shared" si="45"/>
        <v>0</v>
      </c>
      <c r="BG173" s="142">
        <f t="shared" si="46"/>
        <v>0</v>
      </c>
      <c r="BH173" s="142">
        <f t="shared" si="47"/>
        <v>0</v>
      </c>
      <c r="BI173" s="142">
        <f t="shared" si="48"/>
        <v>0</v>
      </c>
      <c r="BJ173" s="12" t="s">
        <v>74</v>
      </c>
      <c r="BK173" s="142">
        <f t="shared" si="49"/>
        <v>0</v>
      </c>
      <c r="BL173" s="12" t="s">
        <v>196</v>
      </c>
      <c r="BM173" s="12" t="s">
        <v>400</v>
      </c>
    </row>
    <row r="174" spans="2:65" s="1" customFormat="1" ht="16.5" customHeight="1">
      <c r="B174" s="106"/>
      <c r="C174" s="143" t="s">
        <v>144</v>
      </c>
      <c r="D174" s="143" t="s">
        <v>201</v>
      </c>
      <c r="E174" s="144" t="s">
        <v>401</v>
      </c>
      <c r="F174" s="145" t="s">
        <v>402</v>
      </c>
      <c r="G174" s="146" t="s">
        <v>131</v>
      </c>
      <c r="H174" s="147">
        <v>2</v>
      </c>
      <c r="I174" s="148"/>
      <c r="J174" s="148">
        <f t="shared" si="40"/>
        <v>0</v>
      </c>
      <c r="K174" s="145" t="s">
        <v>157</v>
      </c>
      <c r="L174" s="149"/>
      <c r="M174" s="150" t="s">
        <v>1</v>
      </c>
      <c r="N174" s="151" t="s">
        <v>37</v>
      </c>
      <c r="O174" s="140">
        <v>0</v>
      </c>
      <c r="P174" s="140">
        <f t="shared" si="41"/>
        <v>0</v>
      </c>
      <c r="Q174" s="140">
        <v>1.6E-2</v>
      </c>
      <c r="R174" s="140">
        <f t="shared" si="42"/>
        <v>3.2000000000000001E-2</v>
      </c>
      <c r="S174" s="140">
        <v>0</v>
      </c>
      <c r="T174" s="141">
        <f t="shared" si="43"/>
        <v>0</v>
      </c>
      <c r="AR174" s="12" t="s">
        <v>204</v>
      </c>
      <c r="AT174" s="12" t="s">
        <v>201</v>
      </c>
      <c r="AU174" s="12" t="s">
        <v>76</v>
      </c>
      <c r="AY174" s="12" t="s">
        <v>125</v>
      </c>
      <c r="BE174" s="142">
        <f t="shared" si="44"/>
        <v>0</v>
      </c>
      <c r="BF174" s="142">
        <f t="shared" si="45"/>
        <v>0</v>
      </c>
      <c r="BG174" s="142">
        <f t="shared" si="46"/>
        <v>0</v>
      </c>
      <c r="BH174" s="142">
        <f t="shared" si="47"/>
        <v>0</v>
      </c>
      <c r="BI174" s="142">
        <f t="shared" si="48"/>
        <v>0</v>
      </c>
      <c r="BJ174" s="12" t="s">
        <v>74</v>
      </c>
      <c r="BK174" s="142">
        <f t="shared" si="49"/>
        <v>0</v>
      </c>
      <c r="BL174" s="12" t="s">
        <v>196</v>
      </c>
      <c r="BM174" s="12" t="s">
        <v>403</v>
      </c>
    </row>
    <row r="175" spans="2:65" s="1" customFormat="1" ht="16.5" customHeight="1">
      <c r="B175" s="106"/>
      <c r="C175" s="133" t="s">
        <v>404</v>
      </c>
      <c r="D175" s="133" t="s">
        <v>128</v>
      </c>
      <c r="E175" s="134" t="s">
        <v>405</v>
      </c>
      <c r="F175" s="135" t="s">
        <v>406</v>
      </c>
      <c r="G175" s="136" t="s">
        <v>359</v>
      </c>
      <c r="H175" s="137">
        <v>2</v>
      </c>
      <c r="I175" s="138"/>
      <c r="J175" s="138">
        <f t="shared" si="40"/>
        <v>0</v>
      </c>
      <c r="K175" s="135" t="s">
        <v>157</v>
      </c>
      <c r="L175" s="25"/>
      <c r="M175" s="45" t="s">
        <v>1</v>
      </c>
      <c r="N175" s="139" t="s">
        <v>37</v>
      </c>
      <c r="O175" s="140">
        <v>2.54</v>
      </c>
      <c r="P175" s="140">
        <f t="shared" si="41"/>
        <v>5.08</v>
      </c>
      <c r="Q175" s="140">
        <v>2.1239999999999998E-2</v>
      </c>
      <c r="R175" s="140">
        <f t="shared" si="42"/>
        <v>4.2479999999999997E-2</v>
      </c>
      <c r="S175" s="140">
        <v>0</v>
      </c>
      <c r="T175" s="141">
        <f t="shared" si="43"/>
        <v>0</v>
      </c>
      <c r="AR175" s="12" t="s">
        <v>196</v>
      </c>
      <c r="AT175" s="12" t="s">
        <v>128</v>
      </c>
      <c r="AU175" s="12" t="s">
        <v>76</v>
      </c>
      <c r="AY175" s="12" t="s">
        <v>125</v>
      </c>
      <c r="BE175" s="142">
        <f t="shared" si="44"/>
        <v>0</v>
      </c>
      <c r="BF175" s="142">
        <f t="shared" si="45"/>
        <v>0</v>
      </c>
      <c r="BG175" s="142">
        <f t="shared" si="46"/>
        <v>0</v>
      </c>
      <c r="BH175" s="142">
        <f t="shared" si="47"/>
        <v>0</v>
      </c>
      <c r="BI175" s="142">
        <f t="shared" si="48"/>
        <v>0</v>
      </c>
      <c r="BJ175" s="12" t="s">
        <v>74</v>
      </c>
      <c r="BK175" s="142">
        <f t="shared" si="49"/>
        <v>0</v>
      </c>
      <c r="BL175" s="12" t="s">
        <v>196</v>
      </c>
      <c r="BM175" s="12" t="s">
        <v>407</v>
      </c>
    </row>
    <row r="176" spans="2:65" s="1" customFormat="1" ht="16.5" customHeight="1">
      <c r="B176" s="106"/>
      <c r="C176" s="133" t="s">
        <v>408</v>
      </c>
      <c r="D176" s="133" t="s">
        <v>128</v>
      </c>
      <c r="E176" s="134" t="s">
        <v>409</v>
      </c>
      <c r="F176" s="135" t="s">
        <v>410</v>
      </c>
      <c r="G176" s="136" t="s">
        <v>359</v>
      </c>
      <c r="H176" s="137">
        <v>1</v>
      </c>
      <c r="I176" s="138"/>
      <c r="J176" s="138">
        <f t="shared" si="40"/>
        <v>0</v>
      </c>
      <c r="K176" s="135" t="s">
        <v>1</v>
      </c>
      <c r="L176" s="25"/>
      <c r="M176" s="45" t="s">
        <v>1</v>
      </c>
      <c r="N176" s="139" t="s">
        <v>37</v>
      </c>
      <c r="O176" s="140">
        <v>2.54</v>
      </c>
      <c r="P176" s="140">
        <f t="shared" si="41"/>
        <v>2.54</v>
      </c>
      <c r="Q176" s="140">
        <v>2.1239999999999998E-2</v>
      </c>
      <c r="R176" s="140">
        <f t="shared" si="42"/>
        <v>2.1239999999999998E-2</v>
      </c>
      <c r="S176" s="140">
        <v>0</v>
      </c>
      <c r="T176" s="141">
        <f t="shared" si="43"/>
        <v>0</v>
      </c>
      <c r="AR176" s="12" t="s">
        <v>196</v>
      </c>
      <c r="AT176" s="12" t="s">
        <v>128</v>
      </c>
      <c r="AU176" s="12" t="s">
        <v>76</v>
      </c>
      <c r="AY176" s="12" t="s">
        <v>125</v>
      </c>
      <c r="BE176" s="142">
        <f t="shared" si="44"/>
        <v>0</v>
      </c>
      <c r="BF176" s="142">
        <f t="shared" si="45"/>
        <v>0</v>
      </c>
      <c r="BG176" s="142">
        <f t="shared" si="46"/>
        <v>0</v>
      </c>
      <c r="BH176" s="142">
        <f t="shared" si="47"/>
        <v>0</v>
      </c>
      <c r="BI176" s="142">
        <f t="shared" si="48"/>
        <v>0</v>
      </c>
      <c r="BJ176" s="12" t="s">
        <v>74</v>
      </c>
      <c r="BK176" s="142">
        <f t="shared" si="49"/>
        <v>0</v>
      </c>
      <c r="BL176" s="12" t="s">
        <v>196</v>
      </c>
      <c r="BM176" s="12" t="s">
        <v>411</v>
      </c>
    </row>
    <row r="177" spans="2:65" s="1" customFormat="1" ht="16.5" customHeight="1">
      <c r="B177" s="106"/>
      <c r="C177" s="133" t="s">
        <v>412</v>
      </c>
      <c r="D177" s="133" t="s">
        <v>128</v>
      </c>
      <c r="E177" s="134" t="s">
        <v>413</v>
      </c>
      <c r="F177" s="135" t="s">
        <v>414</v>
      </c>
      <c r="G177" s="136" t="s">
        <v>359</v>
      </c>
      <c r="H177" s="137">
        <v>2</v>
      </c>
      <c r="I177" s="138"/>
      <c r="J177" s="138">
        <f t="shared" si="40"/>
        <v>0</v>
      </c>
      <c r="K177" s="135" t="s">
        <v>1</v>
      </c>
      <c r="L177" s="25"/>
      <c r="M177" s="45" t="s">
        <v>1</v>
      </c>
      <c r="N177" s="139" t="s">
        <v>37</v>
      </c>
      <c r="O177" s="140">
        <v>2.88</v>
      </c>
      <c r="P177" s="140">
        <f t="shared" si="41"/>
        <v>5.76</v>
      </c>
      <c r="Q177" s="140">
        <v>3.2370000000000003E-2</v>
      </c>
      <c r="R177" s="140">
        <f t="shared" si="42"/>
        <v>6.4740000000000006E-2</v>
      </c>
      <c r="S177" s="140">
        <v>0</v>
      </c>
      <c r="T177" s="141">
        <f t="shared" si="43"/>
        <v>0</v>
      </c>
      <c r="AR177" s="12" t="s">
        <v>196</v>
      </c>
      <c r="AT177" s="12" t="s">
        <v>128</v>
      </c>
      <c r="AU177" s="12" t="s">
        <v>76</v>
      </c>
      <c r="AY177" s="12" t="s">
        <v>125</v>
      </c>
      <c r="BE177" s="142">
        <f t="shared" si="44"/>
        <v>0</v>
      </c>
      <c r="BF177" s="142">
        <f t="shared" si="45"/>
        <v>0</v>
      </c>
      <c r="BG177" s="142">
        <f t="shared" si="46"/>
        <v>0</v>
      </c>
      <c r="BH177" s="142">
        <f t="shared" si="47"/>
        <v>0</v>
      </c>
      <c r="BI177" s="142">
        <f t="shared" si="48"/>
        <v>0</v>
      </c>
      <c r="BJ177" s="12" t="s">
        <v>74</v>
      </c>
      <c r="BK177" s="142">
        <f t="shared" si="49"/>
        <v>0</v>
      </c>
      <c r="BL177" s="12" t="s">
        <v>196</v>
      </c>
      <c r="BM177" s="12" t="s">
        <v>415</v>
      </c>
    </row>
    <row r="178" spans="2:65" s="1" customFormat="1" ht="16.5" customHeight="1">
      <c r="B178" s="106"/>
      <c r="C178" s="133" t="s">
        <v>416</v>
      </c>
      <c r="D178" s="133" t="s">
        <v>128</v>
      </c>
      <c r="E178" s="134" t="s">
        <v>417</v>
      </c>
      <c r="F178" s="135" t="s">
        <v>418</v>
      </c>
      <c r="G178" s="136" t="s">
        <v>359</v>
      </c>
      <c r="H178" s="137">
        <v>2</v>
      </c>
      <c r="I178" s="138"/>
      <c r="J178" s="138">
        <f t="shared" si="40"/>
        <v>0</v>
      </c>
      <c r="K178" s="135" t="s">
        <v>1</v>
      </c>
      <c r="L178" s="25"/>
      <c r="M178" s="45" t="s">
        <v>1</v>
      </c>
      <c r="N178" s="139" t="s">
        <v>37</v>
      </c>
      <c r="O178" s="140">
        <v>2.88</v>
      </c>
      <c r="P178" s="140">
        <f t="shared" si="41"/>
        <v>5.76</v>
      </c>
      <c r="Q178" s="140">
        <v>3.2370000000000003E-2</v>
      </c>
      <c r="R178" s="140">
        <f t="shared" si="42"/>
        <v>6.4740000000000006E-2</v>
      </c>
      <c r="S178" s="140">
        <v>0</v>
      </c>
      <c r="T178" s="141">
        <f t="shared" si="43"/>
        <v>0</v>
      </c>
      <c r="AR178" s="12" t="s">
        <v>196</v>
      </c>
      <c r="AT178" s="12" t="s">
        <v>128</v>
      </c>
      <c r="AU178" s="12" t="s">
        <v>76</v>
      </c>
      <c r="AY178" s="12" t="s">
        <v>125</v>
      </c>
      <c r="BE178" s="142">
        <f t="shared" si="44"/>
        <v>0</v>
      </c>
      <c r="BF178" s="142">
        <f t="shared" si="45"/>
        <v>0</v>
      </c>
      <c r="BG178" s="142">
        <f t="shared" si="46"/>
        <v>0</v>
      </c>
      <c r="BH178" s="142">
        <f t="shared" si="47"/>
        <v>0</v>
      </c>
      <c r="BI178" s="142">
        <f t="shared" si="48"/>
        <v>0</v>
      </c>
      <c r="BJ178" s="12" t="s">
        <v>74</v>
      </c>
      <c r="BK178" s="142">
        <f t="shared" si="49"/>
        <v>0</v>
      </c>
      <c r="BL178" s="12" t="s">
        <v>196</v>
      </c>
      <c r="BM178" s="12" t="s">
        <v>419</v>
      </c>
    </row>
    <row r="179" spans="2:65" s="1" customFormat="1" ht="16.5" customHeight="1">
      <c r="B179" s="106"/>
      <c r="C179" s="133" t="s">
        <v>420</v>
      </c>
      <c r="D179" s="133" t="s">
        <v>128</v>
      </c>
      <c r="E179" s="134" t="s">
        <v>421</v>
      </c>
      <c r="F179" s="135" t="s">
        <v>422</v>
      </c>
      <c r="G179" s="136" t="s">
        <v>359</v>
      </c>
      <c r="H179" s="137">
        <v>1</v>
      </c>
      <c r="I179" s="138"/>
      <c r="J179" s="138">
        <f t="shared" si="40"/>
        <v>0</v>
      </c>
      <c r="K179" s="135" t="s">
        <v>1</v>
      </c>
      <c r="L179" s="25"/>
      <c r="M179" s="45" t="s">
        <v>1</v>
      </c>
      <c r="N179" s="139" t="s">
        <v>37</v>
      </c>
      <c r="O179" s="140">
        <v>2.88</v>
      </c>
      <c r="P179" s="140">
        <f t="shared" si="41"/>
        <v>2.88</v>
      </c>
      <c r="Q179" s="140">
        <v>3.2370000000000003E-2</v>
      </c>
      <c r="R179" s="140">
        <f t="shared" si="42"/>
        <v>3.2370000000000003E-2</v>
      </c>
      <c r="S179" s="140">
        <v>0</v>
      </c>
      <c r="T179" s="141">
        <f t="shared" si="43"/>
        <v>0</v>
      </c>
      <c r="AR179" s="12" t="s">
        <v>196</v>
      </c>
      <c r="AT179" s="12" t="s">
        <v>128</v>
      </c>
      <c r="AU179" s="12" t="s">
        <v>76</v>
      </c>
      <c r="AY179" s="12" t="s">
        <v>125</v>
      </c>
      <c r="BE179" s="142">
        <f t="shared" si="44"/>
        <v>0</v>
      </c>
      <c r="BF179" s="142">
        <f t="shared" si="45"/>
        <v>0</v>
      </c>
      <c r="BG179" s="142">
        <f t="shared" si="46"/>
        <v>0</v>
      </c>
      <c r="BH179" s="142">
        <f t="shared" si="47"/>
        <v>0</v>
      </c>
      <c r="BI179" s="142">
        <f t="shared" si="48"/>
        <v>0</v>
      </c>
      <c r="BJ179" s="12" t="s">
        <v>74</v>
      </c>
      <c r="BK179" s="142">
        <f t="shared" si="49"/>
        <v>0</v>
      </c>
      <c r="BL179" s="12" t="s">
        <v>196</v>
      </c>
      <c r="BM179" s="12" t="s">
        <v>423</v>
      </c>
    </row>
    <row r="180" spans="2:65" s="1" customFormat="1" ht="16.5" customHeight="1">
      <c r="B180" s="106"/>
      <c r="C180" s="133" t="s">
        <v>424</v>
      </c>
      <c r="D180" s="133" t="s">
        <v>128</v>
      </c>
      <c r="E180" s="134" t="s">
        <v>425</v>
      </c>
      <c r="F180" s="135" t="s">
        <v>426</v>
      </c>
      <c r="G180" s="136" t="s">
        <v>359</v>
      </c>
      <c r="H180" s="137">
        <v>2</v>
      </c>
      <c r="I180" s="138"/>
      <c r="J180" s="138">
        <f t="shared" si="40"/>
        <v>0</v>
      </c>
      <c r="K180" s="135" t="s">
        <v>157</v>
      </c>
      <c r="L180" s="25"/>
      <c r="M180" s="45" t="s">
        <v>1</v>
      </c>
      <c r="N180" s="139" t="s">
        <v>37</v>
      </c>
      <c r="O180" s="140">
        <v>0.36199999999999999</v>
      </c>
      <c r="P180" s="140">
        <f t="shared" si="41"/>
        <v>0.72399999999999998</v>
      </c>
      <c r="Q180" s="140">
        <v>0</v>
      </c>
      <c r="R180" s="140">
        <f t="shared" si="42"/>
        <v>0</v>
      </c>
      <c r="S180" s="140">
        <v>1.7069999999999998E-2</v>
      </c>
      <c r="T180" s="141">
        <f t="shared" si="43"/>
        <v>3.4139999999999997E-2</v>
      </c>
      <c r="AR180" s="12" t="s">
        <v>196</v>
      </c>
      <c r="AT180" s="12" t="s">
        <v>128</v>
      </c>
      <c r="AU180" s="12" t="s">
        <v>76</v>
      </c>
      <c r="AY180" s="12" t="s">
        <v>125</v>
      </c>
      <c r="BE180" s="142">
        <f t="shared" si="44"/>
        <v>0</v>
      </c>
      <c r="BF180" s="142">
        <f t="shared" si="45"/>
        <v>0</v>
      </c>
      <c r="BG180" s="142">
        <f t="shared" si="46"/>
        <v>0</v>
      </c>
      <c r="BH180" s="142">
        <f t="shared" si="47"/>
        <v>0</v>
      </c>
      <c r="BI180" s="142">
        <f t="shared" si="48"/>
        <v>0</v>
      </c>
      <c r="BJ180" s="12" t="s">
        <v>74</v>
      </c>
      <c r="BK180" s="142">
        <f t="shared" si="49"/>
        <v>0</v>
      </c>
      <c r="BL180" s="12" t="s">
        <v>196</v>
      </c>
      <c r="BM180" s="12" t="s">
        <v>427</v>
      </c>
    </row>
    <row r="181" spans="2:65" s="1" customFormat="1" ht="16.5" customHeight="1">
      <c r="B181" s="106"/>
      <c r="C181" s="133" t="s">
        <v>428</v>
      </c>
      <c r="D181" s="133" t="s">
        <v>128</v>
      </c>
      <c r="E181" s="134" t="s">
        <v>429</v>
      </c>
      <c r="F181" s="135" t="s">
        <v>430</v>
      </c>
      <c r="G181" s="136" t="s">
        <v>359</v>
      </c>
      <c r="H181" s="137">
        <v>5</v>
      </c>
      <c r="I181" s="138"/>
      <c r="J181" s="138">
        <f t="shared" si="40"/>
        <v>0</v>
      </c>
      <c r="K181" s="135" t="s">
        <v>157</v>
      </c>
      <c r="L181" s="25"/>
      <c r="M181" s="45" t="s">
        <v>1</v>
      </c>
      <c r="N181" s="139" t="s">
        <v>37</v>
      </c>
      <c r="O181" s="140">
        <v>0.57899999999999996</v>
      </c>
      <c r="P181" s="140">
        <f t="shared" si="41"/>
        <v>2.8949999999999996</v>
      </c>
      <c r="Q181" s="140">
        <v>0</v>
      </c>
      <c r="R181" s="140">
        <f t="shared" si="42"/>
        <v>0</v>
      </c>
      <c r="S181" s="140">
        <v>1.8800000000000001E-2</v>
      </c>
      <c r="T181" s="141">
        <f t="shared" si="43"/>
        <v>9.4E-2</v>
      </c>
      <c r="AR181" s="12" t="s">
        <v>196</v>
      </c>
      <c r="AT181" s="12" t="s">
        <v>128</v>
      </c>
      <c r="AU181" s="12" t="s">
        <v>76</v>
      </c>
      <c r="AY181" s="12" t="s">
        <v>125</v>
      </c>
      <c r="BE181" s="142">
        <f t="shared" si="44"/>
        <v>0</v>
      </c>
      <c r="BF181" s="142">
        <f t="shared" si="45"/>
        <v>0</v>
      </c>
      <c r="BG181" s="142">
        <f t="shared" si="46"/>
        <v>0</v>
      </c>
      <c r="BH181" s="142">
        <f t="shared" si="47"/>
        <v>0</v>
      </c>
      <c r="BI181" s="142">
        <f t="shared" si="48"/>
        <v>0</v>
      </c>
      <c r="BJ181" s="12" t="s">
        <v>74</v>
      </c>
      <c r="BK181" s="142">
        <f t="shared" si="49"/>
        <v>0</v>
      </c>
      <c r="BL181" s="12" t="s">
        <v>196</v>
      </c>
      <c r="BM181" s="12" t="s">
        <v>431</v>
      </c>
    </row>
    <row r="182" spans="2:65" s="1" customFormat="1" ht="16.5" customHeight="1">
      <c r="B182" s="106"/>
      <c r="C182" s="133" t="s">
        <v>432</v>
      </c>
      <c r="D182" s="133" t="s">
        <v>128</v>
      </c>
      <c r="E182" s="134" t="s">
        <v>433</v>
      </c>
      <c r="F182" s="135" t="s">
        <v>434</v>
      </c>
      <c r="G182" s="136" t="s">
        <v>359</v>
      </c>
      <c r="H182" s="137">
        <v>49</v>
      </c>
      <c r="I182" s="138"/>
      <c r="J182" s="138">
        <f t="shared" si="40"/>
        <v>0</v>
      </c>
      <c r="K182" s="135" t="s">
        <v>1</v>
      </c>
      <c r="L182" s="25"/>
      <c r="M182" s="45" t="s">
        <v>1</v>
      </c>
      <c r="N182" s="139" t="s">
        <v>37</v>
      </c>
      <c r="O182" s="140">
        <v>0.28999999999999998</v>
      </c>
      <c r="P182" s="140">
        <f t="shared" si="41"/>
        <v>14.209999999999999</v>
      </c>
      <c r="Q182" s="140">
        <v>9.0097000000000002E-5</v>
      </c>
      <c r="R182" s="140">
        <f t="shared" si="42"/>
        <v>4.4147530000000004E-3</v>
      </c>
      <c r="S182" s="140">
        <v>0</v>
      </c>
      <c r="T182" s="141">
        <f t="shared" si="43"/>
        <v>0</v>
      </c>
      <c r="AR182" s="12" t="s">
        <v>196</v>
      </c>
      <c r="AT182" s="12" t="s">
        <v>128</v>
      </c>
      <c r="AU182" s="12" t="s">
        <v>76</v>
      </c>
      <c r="AY182" s="12" t="s">
        <v>125</v>
      </c>
      <c r="BE182" s="142">
        <f t="shared" si="44"/>
        <v>0</v>
      </c>
      <c r="BF182" s="142">
        <f t="shared" si="45"/>
        <v>0</v>
      </c>
      <c r="BG182" s="142">
        <f t="shared" si="46"/>
        <v>0</v>
      </c>
      <c r="BH182" s="142">
        <f t="shared" si="47"/>
        <v>0</v>
      </c>
      <c r="BI182" s="142">
        <f t="shared" si="48"/>
        <v>0</v>
      </c>
      <c r="BJ182" s="12" t="s">
        <v>74</v>
      </c>
      <c r="BK182" s="142">
        <f t="shared" si="49"/>
        <v>0</v>
      </c>
      <c r="BL182" s="12" t="s">
        <v>196</v>
      </c>
      <c r="BM182" s="12" t="s">
        <v>435</v>
      </c>
    </row>
    <row r="183" spans="2:65" s="1" customFormat="1" ht="16.5" customHeight="1">
      <c r="B183" s="106"/>
      <c r="C183" s="143" t="s">
        <v>436</v>
      </c>
      <c r="D183" s="143" t="s">
        <v>201</v>
      </c>
      <c r="E183" s="144" t="s">
        <v>437</v>
      </c>
      <c r="F183" s="145" t="s">
        <v>438</v>
      </c>
      <c r="G183" s="146" t="s">
        <v>131</v>
      </c>
      <c r="H183" s="147">
        <v>49</v>
      </c>
      <c r="I183" s="148"/>
      <c r="J183" s="148">
        <f t="shared" si="40"/>
        <v>0</v>
      </c>
      <c r="K183" s="145" t="s">
        <v>1</v>
      </c>
      <c r="L183" s="149"/>
      <c r="M183" s="150" t="s">
        <v>1</v>
      </c>
      <c r="N183" s="151" t="s">
        <v>37</v>
      </c>
      <c r="O183" s="140">
        <v>0</v>
      </c>
      <c r="P183" s="140">
        <f t="shared" si="41"/>
        <v>0</v>
      </c>
      <c r="Q183" s="140">
        <v>5.0000000000000001E-4</v>
      </c>
      <c r="R183" s="140">
        <f t="shared" si="42"/>
        <v>2.4500000000000001E-2</v>
      </c>
      <c r="S183" s="140">
        <v>0</v>
      </c>
      <c r="T183" s="141">
        <f t="shared" si="43"/>
        <v>0</v>
      </c>
      <c r="AR183" s="12" t="s">
        <v>204</v>
      </c>
      <c r="AT183" s="12" t="s">
        <v>201</v>
      </c>
      <c r="AU183" s="12" t="s">
        <v>76</v>
      </c>
      <c r="AY183" s="12" t="s">
        <v>125</v>
      </c>
      <c r="BE183" s="142">
        <f t="shared" si="44"/>
        <v>0</v>
      </c>
      <c r="BF183" s="142">
        <f t="shared" si="45"/>
        <v>0</v>
      </c>
      <c r="BG183" s="142">
        <f t="shared" si="46"/>
        <v>0</v>
      </c>
      <c r="BH183" s="142">
        <f t="shared" si="47"/>
        <v>0</v>
      </c>
      <c r="BI183" s="142">
        <f t="shared" si="48"/>
        <v>0</v>
      </c>
      <c r="BJ183" s="12" t="s">
        <v>74</v>
      </c>
      <c r="BK183" s="142">
        <f t="shared" si="49"/>
        <v>0</v>
      </c>
      <c r="BL183" s="12" t="s">
        <v>196</v>
      </c>
      <c r="BM183" s="12" t="s">
        <v>439</v>
      </c>
    </row>
    <row r="184" spans="2:65" s="1" customFormat="1" ht="16.5" customHeight="1">
      <c r="B184" s="106"/>
      <c r="C184" s="133" t="s">
        <v>440</v>
      </c>
      <c r="D184" s="133" t="s">
        <v>128</v>
      </c>
      <c r="E184" s="134" t="s">
        <v>441</v>
      </c>
      <c r="F184" s="135" t="s">
        <v>442</v>
      </c>
      <c r="G184" s="136" t="s">
        <v>359</v>
      </c>
      <c r="H184" s="137">
        <v>14</v>
      </c>
      <c r="I184" s="138"/>
      <c r="J184" s="138">
        <f t="shared" si="40"/>
        <v>0</v>
      </c>
      <c r="K184" s="135" t="s">
        <v>1</v>
      </c>
      <c r="L184" s="25"/>
      <c r="M184" s="45" t="s">
        <v>1</v>
      </c>
      <c r="N184" s="139" t="s">
        <v>37</v>
      </c>
      <c r="O184" s="140">
        <v>0.217</v>
      </c>
      <c r="P184" s="140">
        <f t="shared" si="41"/>
        <v>3.0379999999999998</v>
      </c>
      <c r="Q184" s="140">
        <v>0</v>
      </c>
      <c r="R184" s="140">
        <f t="shared" si="42"/>
        <v>0</v>
      </c>
      <c r="S184" s="140">
        <v>1.56E-3</v>
      </c>
      <c r="T184" s="141">
        <f t="shared" si="43"/>
        <v>2.1839999999999998E-2</v>
      </c>
      <c r="AR184" s="12" t="s">
        <v>196</v>
      </c>
      <c r="AT184" s="12" t="s">
        <v>128</v>
      </c>
      <c r="AU184" s="12" t="s">
        <v>76</v>
      </c>
      <c r="AY184" s="12" t="s">
        <v>125</v>
      </c>
      <c r="BE184" s="142">
        <f t="shared" si="44"/>
        <v>0</v>
      </c>
      <c r="BF184" s="142">
        <f t="shared" si="45"/>
        <v>0</v>
      </c>
      <c r="BG184" s="142">
        <f t="shared" si="46"/>
        <v>0</v>
      </c>
      <c r="BH184" s="142">
        <f t="shared" si="47"/>
        <v>0</v>
      </c>
      <c r="BI184" s="142">
        <f t="shared" si="48"/>
        <v>0</v>
      </c>
      <c r="BJ184" s="12" t="s">
        <v>74</v>
      </c>
      <c r="BK184" s="142">
        <f t="shared" si="49"/>
        <v>0</v>
      </c>
      <c r="BL184" s="12" t="s">
        <v>196</v>
      </c>
      <c r="BM184" s="12" t="s">
        <v>443</v>
      </c>
    </row>
    <row r="185" spans="2:65" s="1" customFormat="1" ht="16.5" customHeight="1">
      <c r="B185" s="106"/>
      <c r="C185" s="133" t="s">
        <v>444</v>
      </c>
      <c r="D185" s="133" t="s">
        <v>128</v>
      </c>
      <c r="E185" s="134" t="s">
        <v>445</v>
      </c>
      <c r="F185" s="135" t="s">
        <v>446</v>
      </c>
      <c r="G185" s="136" t="s">
        <v>359</v>
      </c>
      <c r="H185" s="137">
        <v>2</v>
      </c>
      <c r="I185" s="138"/>
      <c r="J185" s="138">
        <f t="shared" si="40"/>
        <v>0</v>
      </c>
      <c r="K185" s="135" t="s">
        <v>157</v>
      </c>
      <c r="L185" s="25"/>
      <c r="M185" s="45" t="s">
        <v>1</v>
      </c>
      <c r="N185" s="139" t="s">
        <v>37</v>
      </c>
      <c r="O185" s="140">
        <v>0.2</v>
      </c>
      <c r="P185" s="140">
        <f t="shared" si="41"/>
        <v>0.4</v>
      </c>
      <c r="Q185" s="140">
        <v>1.8400000000000001E-3</v>
      </c>
      <c r="R185" s="140">
        <f t="shared" si="42"/>
        <v>3.6800000000000001E-3</v>
      </c>
      <c r="S185" s="140">
        <v>0</v>
      </c>
      <c r="T185" s="141">
        <f t="shared" si="43"/>
        <v>0</v>
      </c>
      <c r="AR185" s="12" t="s">
        <v>196</v>
      </c>
      <c r="AT185" s="12" t="s">
        <v>128</v>
      </c>
      <c r="AU185" s="12" t="s">
        <v>76</v>
      </c>
      <c r="AY185" s="12" t="s">
        <v>125</v>
      </c>
      <c r="BE185" s="142">
        <f t="shared" si="44"/>
        <v>0</v>
      </c>
      <c r="BF185" s="142">
        <f t="shared" si="45"/>
        <v>0</v>
      </c>
      <c r="BG185" s="142">
        <f t="shared" si="46"/>
        <v>0</v>
      </c>
      <c r="BH185" s="142">
        <f t="shared" si="47"/>
        <v>0</v>
      </c>
      <c r="BI185" s="142">
        <f t="shared" si="48"/>
        <v>0</v>
      </c>
      <c r="BJ185" s="12" t="s">
        <v>74</v>
      </c>
      <c r="BK185" s="142">
        <f t="shared" si="49"/>
        <v>0</v>
      </c>
      <c r="BL185" s="12" t="s">
        <v>196</v>
      </c>
      <c r="BM185" s="12" t="s">
        <v>447</v>
      </c>
    </row>
    <row r="186" spans="2:65" s="1" customFormat="1" ht="16.5" customHeight="1">
      <c r="B186" s="106"/>
      <c r="C186" s="133" t="s">
        <v>448</v>
      </c>
      <c r="D186" s="133" t="s">
        <v>128</v>
      </c>
      <c r="E186" s="134" t="s">
        <v>449</v>
      </c>
      <c r="F186" s="135" t="s">
        <v>450</v>
      </c>
      <c r="G186" s="136" t="s">
        <v>131</v>
      </c>
      <c r="H186" s="137">
        <v>13</v>
      </c>
      <c r="I186" s="138"/>
      <c r="J186" s="138">
        <f t="shared" si="40"/>
        <v>0</v>
      </c>
      <c r="K186" s="135" t="s">
        <v>157</v>
      </c>
      <c r="L186" s="25"/>
      <c r="M186" s="45" t="s">
        <v>1</v>
      </c>
      <c r="N186" s="139" t="s">
        <v>37</v>
      </c>
      <c r="O186" s="140">
        <v>0.32</v>
      </c>
      <c r="P186" s="140">
        <f t="shared" si="41"/>
        <v>4.16</v>
      </c>
      <c r="Q186" s="140">
        <v>4.0000000000000003E-5</v>
      </c>
      <c r="R186" s="140">
        <f t="shared" si="42"/>
        <v>5.2000000000000006E-4</v>
      </c>
      <c r="S186" s="140">
        <v>0</v>
      </c>
      <c r="T186" s="141">
        <f t="shared" si="43"/>
        <v>0</v>
      </c>
      <c r="AR186" s="12" t="s">
        <v>196</v>
      </c>
      <c r="AT186" s="12" t="s">
        <v>128</v>
      </c>
      <c r="AU186" s="12" t="s">
        <v>76</v>
      </c>
      <c r="AY186" s="12" t="s">
        <v>125</v>
      </c>
      <c r="BE186" s="142">
        <f t="shared" si="44"/>
        <v>0</v>
      </c>
      <c r="BF186" s="142">
        <f t="shared" si="45"/>
        <v>0</v>
      </c>
      <c r="BG186" s="142">
        <f t="shared" si="46"/>
        <v>0</v>
      </c>
      <c r="BH186" s="142">
        <f t="shared" si="47"/>
        <v>0</v>
      </c>
      <c r="BI186" s="142">
        <f t="shared" si="48"/>
        <v>0</v>
      </c>
      <c r="BJ186" s="12" t="s">
        <v>74</v>
      </c>
      <c r="BK186" s="142">
        <f t="shared" si="49"/>
        <v>0</v>
      </c>
      <c r="BL186" s="12" t="s">
        <v>196</v>
      </c>
      <c r="BM186" s="12" t="s">
        <v>451</v>
      </c>
    </row>
    <row r="187" spans="2:65" s="1" customFormat="1" ht="16.5" customHeight="1">
      <c r="B187" s="106"/>
      <c r="C187" s="143" t="s">
        <v>452</v>
      </c>
      <c r="D187" s="143" t="s">
        <v>201</v>
      </c>
      <c r="E187" s="144" t="s">
        <v>453</v>
      </c>
      <c r="F187" s="145" t="s">
        <v>454</v>
      </c>
      <c r="G187" s="146" t="s">
        <v>131</v>
      </c>
      <c r="H187" s="147">
        <v>13</v>
      </c>
      <c r="I187" s="148"/>
      <c r="J187" s="148">
        <f t="shared" si="40"/>
        <v>0</v>
      </c>
      <c r="K187" s="145" t="s">
        <v>157</v>
      </c>
      <c r="L187" s="149"/>
      <c r="M187" s="150" t="s">
        <v>1</v>
      </c>
      <c r="N187" s="151" t="s">
        <v>37</v>
      </c>
      <c r="O187" s="140">
        <v>0</v>
      </c>
      <c r="P187" s="140">
        <f t="shared" si="41"/>
        <v>0</v>
      </c>
      <c r="Q187" s="140">
        <v>1.8E-3</v>
      </c>
      <c r="R187" s="140">
        <f t="shared" si="42"/>
        <v>2.3400000000000001E-2</v>
      </c>
      <c r="S187" s="140">
        <v>0</v>
      </c>
      <c r="T187" s="141">
        <f t="shared" si="43"/>
        <v>0</v>
      </c>
      <c r="AR187" s="12" t="s">
        <v>204</v>
      </c>
      <c r="AT187" s="12" t="s">
        <v>201</v>
      </c>
      <c r="AU187" s="12" t="s">
        <v>76</v>
      </c>
      <c r="AY187" s="12" t="s">
        <v>125</v>
      </c>
      <c r="BE187" s="142">
        <f t="shared" si="44"/>
        <v>0</v>
      </c>
      <c r="BF187" s="142">
        <f t="shared" si="45"/>
        <v>0</v>
      </c>
      <c r="BG187" s="142">
        <f t="shared" si="46"/>
        <v>0</v>
      </c>
      <c r="BH187" s="142">
        <f t="shared" si="47"/>
        <v>0</v>
      </c>
      <c r="BI187" s="142">
        <f t="shared" si="48"/>
        <v>0</v>
      </c>
      <c r="BJ187" s="12" t="s">
        <v>74</v>
      </c>
      <c r="BK187" s="142">
        <f t="shared" si="49"/>
        <v>0</v>
      </c>
      <c r="BL187" s="12" t="s">
        <v>196</v>
      </c>
      <c r="BM187" s="12" t="s">
        <v>455</v>
      </c>
    </row>
    <row r="188" spans="2:65" s="1" customFormat="1" ht="16.5" customHeight="1">
      <c r="B188" s="106"/>
      <c r="C188" s="133" t="s">
        <v>456</v>
      </c>
      <c r="D188" s="133" t="s">
        <v>128</v>
      </c>
      <c r="E188" s="134" t="s">
        <v>457</v>
      </c>
      <c r="F188" s="135" t="s">
        <v>458</v>
      </c>
      <c r="G188" s="136" t="s">
        <v>359</v>
      </c>
      <c r="H188" s="137">
        <v>3</v>
      </c>
      <c r="I188" s="138"/>
      <c r="J188" s="138">
        <f t="shared" si="40"/>
        <v>0</v>
      </c>
      <c r="K188" s="135" t="s">
        <v>157</v>
      </c>
      <c r="L188" s="25"/>
      <c r="M188" s="45" t="s">
        <v>1</v>
      </c>
      <c r="N188" s="139" t="s">
        <v>37</v>
      </c>
      <c r="O188" s="140">
        <v>0.2</v>
      </c>
      <c r="P188" s="140">
        <f t="shared" si="41"/>
        <v>0.60000000000000009</v>
      </c>
      <c r="Q188" s="140">
        <v>1.8400000000000001E-3</v>
      </c>
      <c r="R188" s="140">
        <f t="shared" si="42"/>
        <v>5.5200000000000006E-3</v>
      </c>
      <c r="S188" s="140">
        <v>0</v>
      </c>
      <c r="T188" s="141">
        <f t="shared" si="43"/>
        <v>0</v>
      </c>
      <c r="AR188" s="12" t="s">
        <v>196</v>
      </c>
      <c r="AT188" s="12" t="s">
        <v>128</v>
      </c>
      <c r="AU188" s="12" t="s">
        <v>76</v>
      </c>
      <c r="AY188" s="12" t="s">
        <v>125</v>
      </c>
      <c r="BE188" s="142">
        <f t="shared" si="44"/>
        <v>0</v>
      </c>
      <c r="BF188" s="142">
        <f t="shared" si="45"/>
        <v>0</v>
      </c>
      <c r="BG188" s="142">
        <f t="shared" si="46"/>
        <v>0</v>
      </c>
      <c r="BH188" s="142">
        <f t="shared" si="47"/>
        <v>0</v>
      </c>
      <c r="BI188" s="142">
        <f t="shared" si="48"/>
        <v>0</v>
      </c>
      <c r="BJ188" s="12" t="s">
        <v>74</v>
      </c>
      <c r="BK188" s="142">
        <f t="shared" si="49"/>
        <v>0</v>
      </c>
      <c r="BL188" s="12" t="s">
        <v>196</v>
      </c>
      <c r="BM188" s="12" t="s">
        <v>459</v>
      </c>
    </row>
    <row r="189" spans="2:65" s="10" customFormat="1" ht="22.9" customHeight="1">
      <c r="B189" s="121"/>
      <c r="D189" s="122" t="s">
        <v>65</v>
      </c>
      <c r="E189" s="131" t="s">
        <v>460</v>
      </c>
      <c r="F189" s="131" t="s">
        <v>461</v>
      </c>
      <c r="J189" s="132">
        <f>BK189</f>
        <v>0</v>
      </c>
      <c r="L189" s="121"/>
      <c r="M189" s="125"/>
      <c r="N189" s="126"/>
      <c r="O189" s="126"/>
      <c r="P189" s="127">
        <f>SUM(P190:P191)</f>
        <v>31.2</v>
      </c>
      <c r="Q189" s="126"/>
      <c r="R189" s="127">
        <f>SUM(R190:R191)</f>
        <v>0.23315</v>
      </c>
      <c r="S189" s="126"/>
      <c r="T189" s="128">
        <f>SUM(T190:T191)</f>
        <v>0</v>
      </c>
      <c r="AR189" s="122" t="s">
        <v>76</v>
      </c>
      <c r="AT189" s="129" t="s">
        <v>65</v>
      </c>
      <c r="AU189" s="129" t="s">
        <v>74</v>
      </c>
      <c r="AY189" s="122" t="s">
        <v>125</v>
      </c>
      <c r="BK189" s="130">
        <f>SUM(BK190:BK191)</f>
        <v>0</v>
      </c>
    </row>
    <row r="190" spans="2:65" s="1" customFormat="1" ht="16.5" customHeight="1">
      <c r="B190" s="106"/>
      <c r="C190" s="133" t="s">
        <v>462</v>
      </c>
      <c r="D190" s="133" t="s">
        <v>128</v>
      </c>
      <c r="E190" s="134" t="s">
        <v>463</v>
      </c>
      <c r="F190" s="135" t="s">
        <v>464</v>
      </c>
      <c r="G190" s="136" t="s">
        <v>359</v>
      </c>
      <c r="H190" s="137">
        <v>2</v>
      </c>
      <c r="I190" s="138"/>
      <c r="J190" s="138">
        <f>ROUND(I190*H190,2)</f>
        <v>0</v>
      </c>
      <c r="K190" s="135" t="s">
        <v>157</v>
      </c>
      <c r="L190" s="25"/>
      <c r="M190" s="45" t="s">
        <v>1</v>
      </c>
      <c r="N190" s="139" t="s">
        <v>37</v>
      </c>
      <c r="O190" s="140">
        <v>1.85</v>
      </c>
      <c r="P190" s="140">
        <f>O190*H190</f>
        <v>3.7</v>
      </c>
      <c r="Q190" s="140">
        <v>1.4E-2</v>
      </c>
      <c r="R190" s="140">
        <f>Q190*H190</f>
        <v>2.8000000000000001E-2</v>
      </c>
      <c r="S190" s="140">
        <v>0</v>
      </c>
      <c r="T190" s="141">
        <f>S190*H190</f>
        <v>0</v>
      </c>
      <c r="AR190" s="12" t="s">
        <v>196</v>
      </c>
      <c r="AT190" s="12" t="s">
        <v>128</v>
      </c>
      <c r="AU190" s="12" t="s">
        <v>76</v>
      </c>
      <c r="AY190" s="12" t="s">
        <v>125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2" t="s">
        <v>74</v>
      </c>
      <c r="BK190" s="142">
        <f>ROUND(I190*H190,2)</f>
        <v>0</v>
      </c>
      <c r="BL190" s="12" t="s">
        <v>196</v>
      </c>
      <c r="BM190" s="12" t="s">
        <v>465</v>
      </c>
    </row>
    <row r="191" spans="2:65" s="1" customFormat="1" ht="16.5" customHeight="1">
      <c r="B191" s="106"/>
      <c r="C191" s="133" t="s">
        <v>466</v>
      </c>
      <c r="D191" s="133" t="s">
        <v>128</v>
      </c>
      <c r="E191" s="134" t="s">
        <v>467</v>
      </c>
      <c r="F191" s="135" t="s">
        <v>468</v>
      </c>
      <c r="G191" s="136" t="s">
        <v>359</v>
      </c>
      <c r="H191" s="137">
        <v>11</v>
      </c>
      <c r="I191" s="138"/>
      <c r="J191" s="138">
        <f>ROUND(I191*H191,2)</f>
        <v>0</v>
      </c>
      <c r="K191" s="135" t="s">
        <v>1</v>
      </c>
      <c r="L191" s="25"/>
      <c r="M191" s="152" t="s">
        <v>1</v>
      </c>
      <c r="N191" s="153" t="s">
        <v>37</v>
      </c>
      <c r="O191" s="154">
        <v>2.5</v>
      </c>
      <c r="P191" s="154">
        <f>O191*H191</f>
        <v>27.5</v>
      </c>
      <c r="Q191" s="154">
        <v>1.865E-2</v>
      </c>
      <c r="R191" s="154">
        <f>Q191*H191</f>
        <v>0.20515</v>
      </c>
      <c r="S191" s="154">
        <v>0</v>
      </c>
      <c r="T191" s="155">
        <f>S191*H191</f>
        <v>0</v>
      </c>
      <c r="AR191" s="12" t="s">
        <v>196</v>
      </c>
      <c r="AT191" s="12" t="s">
        <v>128</v>
      </c>
      <c r="AU191" s="12" t="s">
        <v>76</v>
      </c>
      <c r="AY191" s="12" t="s">
        <v>125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2" t="s">
        <v>74</v>
      </c>
      <c r="BK191" s="142">
        <f>ROUND(I191*H191,2)</f>
        <v>0</v>
      </c>
      <c r="BL191" s="12" t="s">
        <v>196</v>
      </c>
      <c r="BM191" s="12" t="s">
        <v>469</v>
      </c>
    </row>
    <row r="192" spans="2:65" s="1" customFormat="1" ht="6.95" customHeight="1">
      <c r="B192" s="35"/>
      <c r="C192" s="36"/>
      <c r="D192" s="36"/>
      <c r="E192" s="36"/>
      <c r="F192" s="36"/>
      <c r="G192" s="36"/>
      <c r="H192" s="36"/>
      <c r="I192" s="36"/>
      <c r="J192" s="36"/>
      <c r="K192" s="36"/>
      <c r="L192" s="25"/>
    </row>
  </sheetData>
  <autoFilter ref="C98:K191" xr:uid="{00000000-0009-0000-0000-000001000000}"/>
  <mergeCells count="11">
    <mergeCell ref="L2:V2"/>
    <mergeCell ref="E52:H52"/>
    <mergeCell ref="D77:F77"/>
    <mergeCell ref="D78:F78"/>
    <mergeCell ref="E89:H89"/>
    <mergeCell ref="E91:H91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4"/>
  <sheetViews>
    <sheetView showGridLines="0" topLeftCell="A80" workbookViewId="0">
      <selection activeCell="X79" sqref="X7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ht="11.25">
      <c r="A1" s="83"/>
    </row>
    <row r="2" spans="1:46" ht="36.950000000000003" customHeight="1">
      <c r="L2" s="163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2" t="s">
        <v>79</v>
      </c>
    </row>
    <row r="3" spans="1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76</v>
      </c>
    </row>
    <row r="4" spans="1:46" ht="24.95" customHeight="1">
      <c r="B4" s="15"/>
      <c r="D4" s="16" t="s">
        <v>84</v>
      </c>
      <c r="L4" s="15"/>
      <c r="M4" s="17" t="s">
        <v>10</v>
      </c>
      <c r="AT4" s="12" t="s">
        <v>3</v>
      </c>
    </row>
    <row r="5" spans="1:46" ht="6.95" customHeight="1">
      <c r="B5" s="15"/>
      <c r="L5" s="15"/>
    </row>
    <row r="6" spans="1:46" ht="12" customHeight="1">
      <c r="B6" s="15"/>
      <c r="D6" s="20" t="s">
        <v>14</v>
      </c>
      <c r="L6" s="15"/>
    </row>
    <row r="7" spans="1:46" ht="16.5" customHeight="1">
      <c r="B7" s="15"/>
      <c r="E7" s="192" t="str">
        <f>'Rekapitulace stavby'!K6</f>
        <v>Stavební úpravy WC, pavilón nová knihovna, část B, VŠB-TU, Ostrava-Poruba</v>
      </c>
      <c r="F7" s="193"/>
      <c r="G7" s="193"/>
      <c r="H7" s="193"/>
      <c r="L7" s="15"/>
    </row>
    <row r="8" spans="1:46" s="1" customFormat="1" ht="12" customHeight="1">
      <c r="B8" s="25"/>
      <c r="D8" s="20" t="s">
        <v>85</v>
      </c>
      <c r="L8" s="25"/>
    </row>
    <row r="9" spans="1:46" s="1" customFormat="1" ht="36.950000000000003" customHeight="1">
      <c r="B9" s="25"/>
      <c r="E9" s="187" t="s">
        <v>470</v>
      </c>
      <c r="F9" s="172"/>
      <c r="G9" s="172"/>
      <c r="H9" s="172"/>
      <c r="L9" s="25"/>
    </row>
    <row r="10" spans="1:46" s="1" customFormat="1" ht="11.25">
      <c r="B10" s="25"/>
      <c r="L10" s="25"/>
    </row>
    <row r="11" spans="1:46" s="1" customFormat="1" ht="12" customHeight="1">
      <c r="B11" s="25"/>
      <c r="D11" s="20" t="s">
        <v>16</v>
      </c>
      <c r="F11" s="12" t="s">
        <v>1</v>
      </c>
      <c r="I11" s="20" t="s">
        <v>17</v>
      </c>
      <c r="J11" s="12" t="s">
        <v>1</v>
      </c>
      <c r="L11" s="25"/>
    </row>
    <row r="12" spans="1:46" s="1" customFormat="1" ht="12" customHeight="1">
      <c r="B12" s="25"/>
      <c r="D12" s="20" t="s">
        <v>18</v>
      </c>
      <c r="F12" s="12" t="s">
        <v>19</v>
      </c>
      <c r="I12" s="20" t="s">
        <v>20</v>
      </c>
      <c r="J12" s="42" t="str">
        <f>'Rekapitulace stavby'!AN8</f>
        <v>22. 3. 2020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0" t="s">
        <v>22</v>
      </c>
      <c r="I14" s="20" t="s">
        <v>23</v>
      </c>
      <c r="J14" s="12" t="str">
        <f>IF('Rekapitulace stavby'!AN10="","",'Rekapitulace stavby'!AN10)</f>
        <v/>
      </c>
      <c r="L14" s="25"/>
    </row>
    <row r="15" spans="1:46" s="1" customFormat="1" ht="18" customHeight="1">
      <c r="B15" s="25"/>
      <c r="E15" s="12" t="str">
        <f>IF('Rekapitulace stavby'!E11="","",'Rekapitulace stavby'!E11)</f>
        <v xml:space="preserve"> </v>
      </c>
      <c r="I15" s="20" t="s">
        <v>24</v>
      </c>
      <c r="J15" s="12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0" t="s">
        <v>25</v>
      </c>
      <c r="I17" s="20" t="s">
        <v>23</v>
      </c>
      <c r="J17" s="12" t="str">
        <f>'Rekapitulace stavby'!AN13</f>
        <v/>
      </c>
      <c r="L17" s="25"/>
    </row>
    <row r="18" spans="2:12" s="1" customFormat="1" ht="18" customHeight="1">
      <c r="B18" s="25"/>
      <c r="E18" s="160" t="str">
        <f>'Rekapitulace stavby'!E14</f>
        <v xml:space="preserve"> </v>
      </c>
      <c r="F18" s="160"/>
      <c r="G18" s="160"/>
      <c r="H18" s="160"/>
      <c r="I18" s="20" t="s">
        <v>24</v>
      </c>
      <c r="J18" s="12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0" t="s">
        <v>26</v>
      </c>
      <c r="I20" s="20" t="s">
        <v>23</v>
      </c>
      <c r="J20" s="12" t="str">
        <f>IF('Rekapitulace stavby'!AN16="","",'Rekapitulace stavby'!AN16)</f>
        <v/>
      </c>
      <c r="L20" s="25"/>
    </row>
    <row r="21" spans="2:12" s="1" customFormat="1" ht="18" customHeight="1">
      <c r="B21" s="25"/>
      <c r="E21" s="12" t="str">
        <f>IF('Rekapitulace stavby'!E17="","",'Rekapitulace stavby'!E17)</f>
        <v xml:space="preserve"> </v>
      </c>
      <c r="I21" s="20" t="s">
        <v>24</v>
      </c>
      <c r="J21" s="12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0" t="s">
        <v>28</v>
      </c>
      <c r="I23" s="20" t="s">
        <v>23</v>
      </c>
      <c r="J23" s="12" t="str">
        <f>IF('Rekapitulace stavby'!AN19="","",'Rekapitulace stavby'!AN19)</f>
        <v/>
      </c>
      <c r="L23" s="25"/>
    </row>
    <row r="24" spans="2:12" s="1" customFormat="1" ht="18" customHeight="1">
      <c r="B24" s="25"/>
      <c r="E24" s="12" t="str">
        <f>IF('Rekapitulace stavby'!E20="","",'Rekapitulace stavby'!E20)</f>
        <v xml:space="preserve"> </v>
      </c>
      <c r="I24" s="20" t="s">
        <v>24</v>
      </c>
      <c r="J24" s="12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0" t="s">
        <v>29</v>
      </c>
      <c r="L26" s="25"/>
    </row>
    <row r="27" spans="2:12" s="6" customFormat="1" ht="16.5" customHeight="1">
      <c r="B27" s="84"/>
      <c r="E27" s="179" t="s">
        <v>1</v>
      </c>
      <c r="F27" s="179"/>
      <c r="G27" s="179"/>
      <c r="H27" s="179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14.45" customHeight="1">
      <c r="B30" s="25"/>
      <c r="D30" s="85" t="s">
        <v>87</v>
      </c>
      <c r="J30" s="24">
        <f>J61</f>
        <v>0</v>
      </c>
      <c r="L30" s="25"/>
    </row>
    <row r="31" spans="2:12" s="1" customFormat="1" ht="14.45" customHeight="1">
      <c r="B31" s="25"/>
      <c r="D31" s="23" t="s">
        <v>88</v>
      </c>
      <c r="J31" s="24">
        <f>J77</f>
        <v>0</v>
      </c>
      <c r="L31" s="25"/>
    </row>
    <row r="32" spans="2:12" s="1" customFormat="1" ht="25.35" customHeight="1">
      <c r="B32" s="25"/>
      <c r="D32" s="86" t="s">
        <v>32</v>
      </c>
      <c r="J32" s="57">
        <f>ROUND(J30 + J31, 2)</f>
        <v>0</v>
      </c>
      <c r="L32" s="25"/>
    </row>
    <row r="33" spans="2:12" s="1" customFormat="1" ht="6.95" customHeight="1">
      <c r="B33" s="25"/>
      <c r="D33" s="43"/>
      <c r="E33" s="43"/>
      <c r="F33" s="43"/>
      <c r="G33" s="43"/>
      <c r="H33" s="43"/>
      <c r="I33" s="43"/>
      <c r="J33" s="43"/>
      <c r="K33" s="43"/>
      <c r="L33" s="25"/>
    </row>
    <row r="34" spans="2:12" s="1" customFormat="1" ht="14.45" customHeight="1">
      <c r="B34" s="25"/>
      <c r="F34" s="28" t="s">
        <v>34</v>
      </c>
      <c r="I34" s="28" t="s">
        <v>33</v>
      </c>
      <c r="J34" s="28" t="s">
        <v>35</v>
      </c>
      <c r="L34" s="25"/>
    </row>
    <row r="35" spans="2:12" s="1" customFormat="1" ht="14.45" customHeight="1">
      <c r="B35" s="25"/>
      <c r="D35" s="20" t="s">
        <v>36</v>
      </c>
      <c r="E35" s="20" t="s">
        <v>37</v>
      </c>
      <c r="F35" s="87">
        <f>ROUND((SUM(BE77:BE80) + SUM(BE100:BE163)),  2)</f>
        <v>0</v>
      </c>
      <c r="I35" s="30">
        <v>0.21</v>
      </c>
      <c r="J35" s="87">
        <f>ROUND(((SUM(BE77:BE80) + SUM(BE100:BE163))*I35),  2)</f>
        <v>0</v>
      </c>
      <c r="L35" s="25"/>
    </row>
    <row r="36" spans="2:12" s="1" customFormat="1" ht="14.45" customHeight="1">
      <c r="B36" s="25"/>
      <c r="E36" s="20" t="s">
        <v>38</v>
      </c>
      <c r="F36" s="87">
        <f>ROUND((SUM(BF77:BF80) + SUM(BF100:BF163)),  2)</f>
        <v>0</v>
      </c>
      <c r="I36" s="30">
        <v>0.15</v>
      </c>
      <c r="J36" s="87">
        <f>ROUND(((SUM(BF77:BF80) + SUM(BF100:BF163))*I36),  2)</f>
        <v>0</v>
      </c>
      <c r="L36" s="25"/>
    </row>
    <row r="37" spans="2:12" s="1" customFormat="1" ht="14.45" hidden="1" customHeight="1">
      <c r="B37" s="25"/>
      <c r="E37" s="20" t="s">
        <v>39</v>
      </c>
      <c r="F37" s="87">
        <f>ROUND((SUM(BG77:BG80) + SUM(BG100:BG163)),  2)</f>
        <v>0</v>
      </c>
      <c r="I37" s="30">
        <v>0.21</v>
      </c>
      <c r="J37" s="87">
        <f>0</f>
        <v>0</v>
      </c>
      <c r="L37" s="25"/>
    </row>
    <row r="38" spans="2:12" s="1" customFormat="1" ht="14.45" hidden="1" customHeight="1">
      <c r="B38" s="25"/>
      <c r="E38" s="20" t="s">
        <v>40</v>
      </c>
      <c r="F38" s="87">
        <f>ROUND((SUM(BH77:BH80) + SUM(BH100:BH163)),  2)</f>
        <v>0</v>
      </c>
      <c r="I38" s="30">
        <v>0.15</v>
      </c>
      <c r="J38" s="87">
        <f>0</f>
        <v>0</v>
      </c>
      <c r="L38" s="25"/>
    </row>
    <row r="39" spans="2:12" s="1" customFormat="1" ht="14.45" hidden="1" customHeight="1">
      <c r="B39" s="25"/>
      <c r="E39" s="20" t="s">
        <v>41</v>
      </c>
      <c r="F39" s="87">
        <f>ROUND((SUM(BI77:BI80) + SUM(BI100:BI163)),  2)</f>
        <v>0</v>
      </c>
      <c r="I39" s="30">
        <v>0</v>
      </c>
      <c r="J39" s="87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81"/>
      <c r="D41" s="88" t="s">
        <v>42</v>
      </c>
      <c r="E41" s="48"/>
      <c r="F41" s="48"/>
      <c r="G41" s="89" t="s">
        <v>43</v>
      </c>
      <c r="H41" s="90" t="s">
        <v>44</v>
      </c>
      <c r="I41" s="48"/>
      <c r="J41" s="91">
        <f>SUM(J32:J39)</f>
        <v>0</v>
      </c>
      <c r="K41" s="92"/>
      <c r="L41" s="25"/>
    </row>
    <row r="42" spans="2:12" s="1" customFormat="1" ht="14.45" customHeight="1"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25"/>
    </row>
    <row r="46" spans="2:12" s="1" customFormat="1" ht="6.95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25"/>
    </row>
    <row r="47" spans="2:12" s="1" customFormat="1" ht="24.95" customHeight="1">
      <c r="B47" s="25"/>
      <c r="C47" s="16" t="s">
        <v>89</v>
      </c>
      <c r="L47" s="25"/>
    </row>
    <row r="48" spans="2:12" s="1" customFormat="1" ht="6.95" customHeight="1">
      <c r="B48" s="25"/>
      <c r="L48" s="25"/>
    </row>
    <row r="49" spans="2:47" s="1" customFormat="1" ht="12" customHeight="1">
      <c r="B49" s="25"/>
      <c r="C49" s="20" t="s">
        <v>14</v>
      </c>
      <c r="L49" s="25"/>
    </row>
    <row r="50" spans="2:47" s="1" customFormat="1" ht="16.5" customHeight="1">
      <c r="B50" s="25"/>
      <c r="E50" s="192" t="str">
        <f>E7</f>
        <v>Stavební úpravy WC, pavilón nová knihovna, část B, VŠB-TU, Ostrava-Poruba</v>
      </c>
      <c r="F50" s="193"/>
      <c r="G50" s="193"/>
      <c r="H50" s="193"/>
      <c r="L50" s="25"/>
    </row>
    <row r="51" spans="2:47" s="1" customFormat="1" ht="12" customHeight="1">
      <c r="B51" s="25"/>
      <c r="C51" s="20" t="s">
        <v>85</v>
      </c>
      <c r="L51" s="25"/>
    </row>
    <row r="52" spans="2:47" s="1" customFormat="1" ht="16.5" customHeight="1">
      <c r="B52" s="25"/>
      <c r="E52" s="187" t="str">
        <f>E9</f>
        <v>02 - ústřední vytápění</v>
      </c>
      <c r="F52" s="172"/>
      <c r="G52" s="172"/>
      <c r="H52" s="172"/>
      <c r="L52" s="25"/>
    </row>
    <row r="53" spans="2:47" s="1" customFormat="1" ht="6.95" customHeight="1">
      <c r="B53" s="25"/>
      <c r="L53" s="25"/>
    </row>
    <row r="54" spans="2:47" s="1" customFormat="1" ht="12" customHeight="1">
      <c r="B54" s="25"/>
      <c r="C54" s="20" t="s">
        <v>18</v>
      </c>
      <c r="F54" s="12" t="str">
        <f>F12</f>
        <v xml:space="preserve"> </v>
      </c>
      <c r="I54" s="20" t="s">
        <v>20</v>
      </c>
      <c r="J54" s="42" t="str">
        <f>IF(J12="","",J12)</f>
        <v>22. 3. 2020</v>
      </c>
      <c r="L54" s="25"/>
    </row>
    <row r="55" spans="2:47" s="1" customFormat="1" ht="6.95" customHeight="1">
      <c r="B55" s="25"/>
      <c r="L55" s="25"/>
    </row>
    <row r="56" spans="2:47" s="1" customFormat="1" ht="13.7" customHeight="1">
      <c r="B56" s="25"/>
      <c r="C56" s="20" t="s">
        <v>22</v>
      </c>
      <c r="F56" s="12" t="str">
        <f>E15</f>
        <v xml:space="preserve"> </v>
      </c>
      <c r="I56" s="20" t="s">
        <v>26</v>
      </c>
      <c r="J56" s="21" t="str">
        <f>E21</f>
        <v xml:space="preserve"> </v>
      </c>
      <c r="L56" s="25"/>
    </row>
    <row r="57" spans="2:47" s="1" customFormat="1" ht="13.7" customHeight="1">
      <c r="B57" s="25"/>
      <c r="C57" s="20" t="s">
        <v>25</v>
      </c>
      <c r="F57" s="12" t="str">
        <f>IF(E18="","",E18)</f>
        <v xml:space="preserve"> </v>
      </c>
      <c r="I57" s="20" t="s">
        <v>28</v>
      </c>
      <c r="J57" s="21" t="str">
        <f>E24</f>
        <v xml:space="preserve"> </v>
      </c>
      <c r="L57" s="25"/>
    </row>
    <row r="58" spans="2:47" s="1" customFormat="1" ht="10.35" customHeight="1">
      <c r="B58" s="25"/>
      <c r="L58" s="25"/>
    </row>
    <row r="59" spans="2:47" s="1" customFormat="1" ht="29.25" customHeight="1">
      <c r="B59" s="25"/>
      <c r="C59" s="93" t="s">
        <v>90</v>
      </c>
      <c r="D59" s="81"/>
      <c r="E59" s="81"/>
      <c r="F59" s="81"/>
      <c r="G59" s="81"/>
      <c r="H59" s="81"/>
      <c r="I59" s="81"/>
      <c r="J59" s="94" t="s">
        <v>91</v>
      </c>
      <c r="K59" s="81"/>
      <c r="L59" s="25"/>
    </row>
    <row r="60" spans="2:47" s="1" customFormat="1" ht="10.35" customHeight="1">
      <c r="B60" s="25"/>
      <c r="L60" s="25"/>
    </row>
    <row r="61" spans="2:47" s="1" customFormat="1" ht="22.9" customHeight="1">
      <c r="B61" s="25"/>
      <c r="C61" s="95" t="s">
        <v>92</v>
      </c>
      <c r="J61" s="57">
        <f>J100</f>
        <v>0</v>
      </c>
      <c r="L61" s="25"/>
      <c r="AU61" s="12" t="s">
        <v>93</v>
      </c>
    </row>
    <row r="62" spans="2:47" s="7" customFormat="1" ht="24.95" customHeight="1">
      <c r="B62" s="96"/>
      <c r="D62" s="97" t="s">
        <v>94</v>
      </c>
      <c r="E62" s="98"/>
      <c r="F62" s="98"/>
      <c r="G62" s="98"/>
      <c r="H62" s="98"/>
      <c r="I62" s="98"/>
      <c r="J62" s="99">
        <f>J101</f>
        <v>0</v>
      </c>
      <c r="L62" s="96"/>
    </row>
    <row r="63" spans="2:47" s="8" customFormat="1" ht="19.899999999999999" customHeight="1">
      <c r="B63" s="100"/>
      <c r="D63" s="101" t="s">
        <v>95</v>
      </c>
      <c r="E63" s="102"/>
      <c r="F63" s="102"/>
      <c r="G63" s="102"/>
      <c r="H63" s="102"/>
      <c r="I63" s="102"/>
      <c r="J63" s="103">
        <f>J102</f>
        <v>0</v>
      </c>
      <c r="L63" s="100"/>
    </row>
    <row r="64" spans="2:47" s="8" customFormat="1" ht="19.899999999999999" customHeight="1">
      <c r="B64" s="100"/>
      <c r="D64" s="101" t="s">
        <v>96</v>
      </c>
      <c r="E64" s="102"/>
      <c r="F64" s="102"/>
      <c r="G64" s="102"/>
      <c r="H64" s="102"/>
      <c r="I64" s="102"/>
      <c r="J64" s="103">
        <f>J104</f>
        <v>0</v>
      </c>
      <c r="L64" s="100"/>
    </row>
    <row r="65" spans="2:65" s="8" customFormat="1" ht="19.899999999999999" customHeight="1">
      <c r="B65" s="100"/>
      <c r="D65" s="101" t="s">
        <v>97</v>
      </c>
      <c r="E65" s="102"/>
      <c r="F65" s="102"/>
      <c r="G65" s="102"/>
      <c r="H65" s="102"/>
      <c r="I65" s="102"/>
      <c r="J65" s="103">
        <f>J106</f>
        <v>0</v>
      </c>
      <c r="L65" s="100"/>
    </row>
    <row r="66" spans="2:65" s="8" customFormat="1" ht="19.899999999999999" customHeight="1">
      <c r="B66" s="100"/>
      <c r="D66" s="101" t="s">
        <v>98</v>
      </c>
      <c r="E66" s="102"/>
      <c r="F66" s="102"/>
      <c r="G66" s="102"/>
      <c r="H66" s="102"/>
      <c r="I66" s="102"/>
      <c r="J66" s="103">
        <f>J108</f>
        <v>0</v>
      </c>
      <c r="L66" s="100"/>
    </row>
    <row r="67" spans="2:65" s="8" customFormat="1" ht="19.899999999999999" customHeight="1">
      <c r="B67" s="100"/>
      <c r="D67" s="101" t="s">
        <v>99</v>
      </c>
      <c r="E67" s="102"/>
      <c r="F67" s="102"/>
      <c r="G67" s="102"/>
      <c r="H67" s="102"/>
      <c r="I67" s="102"/>
      <c r="J67" s="103">
        <f>J110</f>
        <v>0</v>
      </c>
      <c r="L67" s="100"/>
    </row>
    <row r="68" spans="2:65" s="7" customFormat="1" ht="24.95" customHeight="1">
      <c r="B68" s="96"/>
      <c r="D68" s="97" t="s">
        <v>100</v>
      </c>
      <c r="E68" s="98"/>
      <c r="F68" s="98"/>
      <c r="G68" s="98"/>
      <c r="H68" s="98"/>
      <c r="I68" s="98"/>
      <c r="J68" s="99">
        <f>J118</f>
        <v>0</v>
      </c>
      <c r="L68" s="96"/>
    </row>
    <row r="69" spans="2:65" s="8" customFormat="1" ht="19.899999999999999" customHeight="1">
      <c r="B69" s="100"/>
      <c r="D69" s="101" t="s">
        <v>101</v>
      </c>
      <c r="E69" s="102"/>
      <c r="F69" s="102"/>
      <c r="G69" s="102"/>
      <c r="H69" s="102"/>
      <c r="I69" s="102"/>
      <c r="J69" s="103">
        <f>J119</f>
        <v>0</v>
      </c>
      <c r="L69" s="100"/>
    </row>
    <row r="70" spans="2:65" s="8" customFormat="1" ht="19.899999999999999" customHeight="1">
      <c r="B70" s="100"/>
      <c r="D70" s="101" t="s">
        <v>471</v>
      </c>
      <c r="E70" s="102"/>
      <c r="F70" s="102"/>
      <c r="G70" s="102"/>
      <c r="H70" s="102"/>
      <c r="I70" s="102"/>
      <c r="J70" s="103">
        <f>J125</f>
        <v>0</v>
      </c>
      <c r="L70" s="100"/>
    </row>
    <row r="71" spans="2:65" s="8" customFormat="1" ht="19.899999999999999" customHeight="1">
      <c r="B71" s="100"/>
      <c r="D71" s="101" t="s">
        <v>472</v>
      </c>
      <c r="E71" s="102"/>
      <c r="F71" s="102"/>
      <c r="G71" s="102"/>
      <c r="H71" s="102"/>
      <c r="I71" s="102"/>
      <c r="J71" s="103">
        <f>J127</f>
        <v>0</v>
      </c>
      <c r="L71" s="100"/>
    </row>
    <row r="72" spans="2:65" s="8" customFormat="1" ht="19.899999999999999" customHeight="1">
      <c r="B72" s="100"/>
      <c r="D72" s="101" t="s">
        <v>473</v>
      </c>
      <c r="E72" s="102"/>
      <c r="F72" s="102"/>
      <c r="G72" s="102"/>
      <c r="H72" s="102"/>
      <c r="I72" s="102"/>
      <c r="J72" s="103">
        <f>J139</f>
        <v>0</v>
      </c>
      <c r="L72" s="100"/>
    </row>
    <row r="73" spans="2:65" s="8" customFormat="1" ht="19.899999999999999" customHeight="1">
      <c r="B73" s="100"/>
      <c r="D73" s="101" t="s">
        <v>474</v>
      </c>
      <c r="E73" s="102"/>
      <c r="F73" s="102"/>
      <c r="G73" s="102"/>
      <c r="H73" s="102"/>
      <c r="I73" s="102"/>
      <c r="J73" s="103">
        <f>J152</f>
        <v>0</v>
      </c>
      <c r="L73" s="100"/>
    </row>
    <row r="74" spans="2:65" s="8" customFormat="1" ht="19.899999999999999" customHeight="1">
      <c r="B74" s="100"/>
      <c r="D74" s="101" t="s">
        <v>475</v>
      </c>
      <c r="E74" s="102"/>
      <c r="F74" s="102"/>
      <c r="G74" s="102"/>
      <c r="H74" s="102"/>
      <c r="I74" s="102"/>
      <c r="J74" s="103">
        <f>J162</f>
        <v>0</v>
      </c>
      <c r="L74" s="100"/>
    </row>
    <row r="75" spans="2:65" s="1" customFormat="1" ht="21.75" customHeight="1">
      <c r="B75" s="25"/>
      <c r="L75" s="25"/>
    </row>
    <row r="76" spans="2:65" s="1" customFormat="1" ht="6.95" customHeight="1">
      <c r="B76" s="25"/>
      <c r="L76" s="25"/>
    </row>
    <row r="77" spans="2:65" s="1" customFormat="1" ht="29.25" customHeight="1">
      <c r="B77" s="25"/>
      <c r="C77" s="95" t="s">
        <v>106</v>
      </c>
      <c r="J77" s="104">
        <f>ROUND(J78 + J79,2)</f>
        <v>0</v>
      </c>
      <c r="L77" s="25"/>
      <c r="N77" s="105" t="s">
        <v>36</v>
      </c>
    </row>
    <row r="78" spans="2:65" s="1" customFormat="1" ht="18" customHeight="1">
      <c r="B78" s="106"/>
      <c r="C78" s="107"/>
      <c r="D78" s="194" t="s">
        <v>107</v>
      </c>
      <c r="E78" s="194"/>
      <c r="F78" s="194"/>
      <c r="G78" s="107"/>
      <c r="H78" s="107"/>
      <c r="I78" s="107"/>
      <c r="J78" s="108"/>
      <c r="K78" s="107"/>
      <c r="L78" s="106"/>
      <c r="M78" s="107"/>
      <c r="N78" s="109" t="s">
        <v>37</v>
      </c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10" t="s">
        <v>108</v>
      </c>
      <c r="AZ78" s="107"/>
      <c r="BA78" s="107"/>
      <c r="BB78" s="107"/>
      <c r="BC78" s="107"/>
      <c r="BD78" s="107"/>
      <c r="BE78" s="111">
        <f>IF(N78="základní",J78,0)</f>
        <v>0</v>
      </c>
      <c r="BF78" s="111">
        <f>IF(N78="snížená",J78,0)</f>
        <v>0</v>
      </c>
      <c r="BG78" s="111">
        <f>IF(N78="zákl. přenesená",J78,0)</f>
        <v>0</v>
      </c>
      <c r="BH78" s="111">
        <f>IF(N78="sníž. přenesená",J78,0)</f>
        <v>0</v>
      </c>
      <c r="BI78" s="111">
        <f>IF(N78="nulová",J78,0)</f>
        <v>0</v>
      </c>
      <c r="BJ78" s="110" t="s">
        <v>74</v>
      </c>
      <c r="BK78" s="107"/>
      <c r="BL78" s="107"/>
      <c r="BM78" s="107"/>
    </row>
    <row r="79" spans="2:65" s="1" customFormat="1" ht="18" customHeight="1">
      <c r="B79" s="106"/>
      <c r="C79" s="107"/>
      <c r="D79" s="194" t="s">
        <v>109</v>
      </c>
      <c r="E79" s="194"/>
      <c r="F79" s="194"/>
      <c r="G79" s="107"/>
      <c r="H79" s="107"/>
      <c r="I79" s="107"/>
      <c r="J79" s="108"/>
      <c r="K79" s="107"/>
      <c r="L79" s="106"/>
      <c r="M79" s="107"/>
      <c r="N79" s="109" t="s">
        <v>37</v>
      </c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10" t="s">
        <v>108</v>
      </c>
      <c r="AZ79" s="107"/>
      <c r="BA79" s="107"/>
      <c r="BB79" s="107"/>
      <c r="BC79" s="107"/>
      <c r="BD79" s="107"/>
      <c r="BE79" s="111">
        <f>IF(N79="základní",J79,0)</f>
        <v>0</v>
      </c>
      <c r="BF79" s="111">
        <f>IF(N79="snížená",J79,0)</f>
        <v>0</v>
      </c>
      <c r="BG79" s="111">
        <f>IF(N79="zákl. přenesená",J79,0)</f>
        <v>0</v>
      </c>
      <c r="BH79" s="111">
        <f>IF(N79="sníž. přenesená",J79,0)</f>
        <v>0</v>
      </c>
      <c r="BI79" s="111">
        <f>IF(N79="nulová",J79,0)</f>
        <v>0</v>
      </c>
      <c r="BJ79" s="110" t="s">
        <v>74</v>
      </c>
      <c r="BK79" s="107"/>
      <c r="BL79" s="107"/>
      <c r="BM79" s="107"/>
    </row>
    <row r="80" spans="2:65" s="1" customFormat="1" ht="18" customHeight="1">
      <c r="B80" s="25"/>
      <c r="L80" s="25"/>
    </row>
    <row r="81" spans="2:12" s="1" customFormat="1" ht="29.25" customHeight="1">
      <c r="B81" s="25"/>
      <c r="C81" s="80" t="s">
        <v>83</v>
      </c>
      <c r="D81" s="81"/>
      <c r="E81" s="81"/>
      <c r="F81" s="81"/>
      <c r="G81" s="81"/>
      <c r="H81" s="81"/>
      <c r="I81" s="81"/>
      <c r="J81" s="82">
        <f>ROUND(J61+J77,2)</f>
        <v>0</v>
      </c>
      <c r="K81" s="81"/>
      <c r="L81" s="25"/>
    </row>
    <row r="82" spans="2:12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25"/>
    </row>
    <row r="86" spans="2:12" s="1" customFormat="1" ht="6.9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25"/>
    </row>
    <row r="87" spans="2:12" s="1" customFormat="1" ht="24.95" customHeight="1">
      <c r="B87" s="25"/>
      <c r="C87" s="16" t="s">
        <v>110</v>
      </c>
      <c r="L87" s="25"/>
    </row>
    <row r="88" spans="2:12" s="1" customFormat="1" ht="6.95" customHeight="1">
      <c r="B88" s="25"/>
      <c r="L88" s="25"/>
    </row>
    <row r="89" spans="2:12" s="1" customFormat="1" ht="12" customHeight="1">
      <c r="B89" s="25"/>
      <c r="C89" s="20" t="s">
        <v>14</v>
      </c>
      <c r="L89" s="25"/>
    </row>
    <row r="90" spans="2:12" s="1" customFormat="1" ht="16.5" customHeight="1">
      <c r="B90" s="25"/>
      <c r="E90" s="192" t="str">
        <f>E7</f>
        <v>Stavební úpravy WC, pavilón nová knihovna, část B, VŠB-TU, Ostrava-Poruba</v>
      </c>
      <c r="F90" s="193"/>
      <c r="G90" s="193"/>
      <c r="H90" s="193"/>
      <c r="L90" s="25"/>
    </row>
    <row r="91" spans="2:12" s="1" customFormat="1" ht="12" customHeight="1">
      <c r="B91" s="25"/>
      <c r="C91" s="20" t="s">
        <v>85</v>
      </c>
      <c r="L91" s="25"/>
    </row>
    <row r="92" spans="2:12" s="1" customFormat="1" ht="16.5" customHeight="1">
      <c r="B92" s="25"/>
      <c r="E92" s="187" t="str">
        <f>E9</f>
        <v>02 - ústřední vytápění</v>
      </c>
      <c r="F92" s="172"/>
      <c r="G92" s="172"/>
      <c r="H92" s="172"/>
      <c r="L92" s="25"/>
    </row>
    <row r="93" spans="2:12" s="1" customFormat="1" ht="6.95" customHeight="1">
      <c r="B93" s="25"/>
      <c r="L93" s="25"/>
    </row>
    <row r="94" spans="2:12" s="1" customFormat="1" ht="12" customHeight="1">
      <c r="B94" s="25"/>
      <c r="C94" s="20" t="s">
        <v>18</v>
      </c>
      <c r="F94" s="12" t="str">
        <f>F12</f>
        <v xml:space="preserve"> </v>
      </c>
      <c r="I94" s="20" t="s">
        <v>20</v>
      </c>
      <c r="J94" s="42" t="str">
        <f>IF(J12="","",J12)</f>
        <v>22. 3. 2020</v>
      </c>
      <c r="L94" s="25"/>
    </row>
    <row r="95" spans="2:12" s="1" customFormat="1" ht="6.95" customHeight="1">
      <c r="B95" s="25"/>
      <c r="L95" s="25"/>
    </row>
    <row r="96" spans="2:12" s="1" customFormat="1" ht="13.7" customHeight="1">
      <c r="B96" s="25"/>
      <c r="C96" s="20" t="s">
        <v>22</v>
      </c>
      <c r="F96" s="12" t="str">
        <f>E15</f>
        <v xml:space="preserve"> </v>
      </c>
      <c r="I96" s="20" t="s">
        <v>26</v>
      </c>
      <c r="J96" s="21" t="str">
        <f>E21</f>
        <v xml:space="preserve"> </v>
      </c>
      <c r="L96" s="25"/>
    </row>
    <row r="97" spans="2:65" s="1" customFormat="1" ht="13.7" customHeight="1">
      <c r="B97" s="25"/>
      <c r="C97" s="20" t="s">
        <v>25</v>
      </c>
      <c r="F97" s="12" t="str">
        <f>IF(E18="","",E18)</f>
        <v xml:space="preserve"> </v>
      </c>
      <c r="I97" s="20" t="s">
        <v>28</v>
      </c>
      <c r="J97" s="21" t="str">
        <f>E24</f>
        <v xml:space="preserve"> </v>
      </c>
      <c r="L97" s="25"/>
    </row>
    <row r="98" spans="2:65" s="1" customFormat="1" ht="10.35" customHeight="1">
      <c r="B98" s="25"/>
      <c r="L98" s="25"/>
    </row>
    <row r="99" spans="2:65" s="9" customFormat="1" ht="29.25" customHeight="1">
      <c r="B99" s="112"/>
      <c r="C99" s="113" t="s">
        <v>111</v>
      </c>
      <c r="D99" s="114" t="s">
        <v>51</v>
      </c>
      <c r="E99" s="114" t="s">
        <v>47</v>
      </c>
      <c r="F99" s="114" t="s">
        <v>48</v>
      </c>
      <c r="G99" s="114" t="s">
        <v>112</v>
      </c>
      <c r="H99" s="114" t="s">
        <v>113</v>
      </c>
      <c r="I99" s="114" t="s">
        <v>114</v>
      </c>
      <c r="J99" s="115" t="s">
        <v>91</v>
      </c>
      <c r="K99" s="116" t="s">
        <v>115</v>
      </c>
      <c r="L99" s="112"/>
      <c r="M99" s="50" t="s">
        <v>1</v>
      </c>
      <c r="N99" s="51" t="s">
        <v>36</v>
      </c>
      <c r="O99" s="51" t="s">
        <v>116</v>
      </c>
      <c r="P99" s="51" t="s">
        <v>117</v>
      </c>
      <c r="Q99" s="51" t="s">
        <v>118</v>
      </c>
      <c r="R99" s="51" t="s">
        <v>119</v>
      </c>
      <c r="S99" s="51" t="s">
        <v>120</v>
      </c>
      <c r="T99" s="52" t="s">
        <v>121</v>
      </c>
    </row>
    <row r="100" spans="2:65" s="1" customFormat="1" ht="22.9" customHeight="1">
      <c r="B100" s="25"/>
      <c r="C100" s="55" t="s">
        <v>122</v>
      </c>
      <c r="J100" s="117">
        <f>BK100</f>
        <v>0</v>
      </c>
      <c r="L100" s="25"/>
      <c r="M100" s="53"/>
      <c r="N100" s="43"/>
      <c r="O100" s="43"/>
      <c r="P100" s="118">
        <f>P101+P118</f>
        <v>146.95421399999998</v>
      </c>
      <c r="Q100" s="43"/>
      <c r="R100" s="118">
        <f>R101+R118</f>
        <v>0.80808000000000002</v>
      </c>
      <c r="S100" s="43"/>
      <c r="T100" s="119">
        <f>T101+T118</f>
        <v>0.99088999999999994</v>
      </c>
      <c r="AT100" s="12" t="s">
        <v>65</v>
      </c>
      <c r="AU100" s="12" t="s">
        <v>93</v>
      </c>
      <c r="BK100" s="120">
        <f>BK101+BK118</f>
        <v>0</v>
      </c>
    </row>
    <row r="101" spans="2:65" s="10" customFormat="1" ht="25.9" customHeight="1">
      <c r="B101" s="121"/>
      <c r="D101" s="122" t="s">
        <v>65</v>
      </c>
      <c r="E101" s="123" t="s">
        <v>123</v>
      </c>
      <c r="F101" s="123" t="s">
        <v>124</v>
      </c>
      <c r="J101" s="124">
        <f>BK101</f>
        <v>0</v>
      </c>
      <c r="L101" s="121"/>
      <c r="M101" s="125"/>
      <c r="N101" s="126"/>
      <c r="O101" s="126"/>
      <c r="P101" s="127">
        <f>P102+P104+P106+P108+P110</f>
        <v>39.101213999999999</v>
      </c>
      <c r="Q101" s="126"/>
      <c r="R101" s="127">
        <f>R102+R104+R106+R108+R110</f>
        <v>0.40164</v>
      </c>
      <c r="S101" s="126"/>
      <c r="T101" s="128">
        <f>T102+T104+T106+T108+T110</f>
        <v>7.5999999999999998E-2</v>
      </c>
      <c r="AR101" s="122" t="s">
        <v>74</v>
      </c>
      <c r="AT101" s="129" t="s">
        <v>65</v>
      </c>
      <c r="AU101" s="129" t="s">
        <v>66</v>
      </c>
      <c r="AY101" s="122" t="s">
        <v>125</v>
      </c>
      <c r="BK101" s="130">
        <f>BK102+BK104+BK106+BK108+BK110</f>
        <v>0</v>
      </c>
    </row>
    <row r="102" spans="2:65" s="10" customFormat="1" ht="22.9" customHeight="1">
      <c r="B102" s="121"/>
      <c r="D102" s="122" t="s">
        <v>65</v>
      </c>
      <c r="E102" s="131" t="s">
        <v>126</v>
      </c>
      <c r="F102" s="131" t="s">
        <v>127</v>
      </c>
      <c r="J102" s="132">
        <f>BK102</f>
        <v>0</v>
      </c>
      <c r="L102" s="121"/>
      <c r="M102" s="125"/>
      <c r="N102" s="126"/>
      <c r="O102" s="126"/>
      <c r="P102" s="127">
        <f>P103</f>
        <v>1.17</v>
      </c>
      <c r="Q102" s="126"/>
      <c r="R102" s="127">
        <f>R103</f>
        <v>7.5719999999999996E-2</v>
      </c>
      <c r="S102" s="126"/>
      <c r="T102" s="128">
        <f>T103</f>
        <v>0</v>
      </c>
      <c r="AR102" s="122" t="s">
        <v>74</v>
      </c>
      <c r="AT102" s="129" t="s">
        <v>65</v>
      </c>
      <c r="AU102" s="129" t="s">
        <v>74</v>
      </c>
      <c r="AY102" s="122" t="s">
        <v>125</v>
      </c>
      <c r="BK102" s="130">
        <f>BK103</f>
        <v>0</v>
      </c>
    </row>
    <row r="103" spans="2:65" s="1" customFormat="1" ht="16.5" customHeight="1">
      <c r="B103" s="106"/>
      <c r="C103" s="133" t="s">
        <v>74</v>
      </c>
      <c r="D103" s="133" t="s">
        <v>128</v>
      </c>
      <c r="E103" s="134" t="s">
        <v>129</v>
      </c>
      <c r="F103" s="135" t="s">
        <v>130</v>
      </c>
      <c r="G103" s="136" t="s">
        <v>131</v>
      </c>
      <c r="H103" s="137">
        <v>6</v>
      </c>
      <c r="I103" s="138"/>
      <c r="J103" s="138">
        <f>ROUND(I103*H103,2)</f>
        <v>0</v>
      </c>
      <c r="K103" s="135" t="s">
        <v>1</v>
      </c>
      <c r="L103" s="25"/>
      <c r="M103" s="45" t="s">
        <v>1</v>
      </c>
      <c r="N103" s="139" t="s">
        <v>37</v>
      </c>
      <c r="O103" s="140">
        <v>0.19500000000000001</v>
      </c>
      <c r="P103" s="140">
        <f>O103*H103</f>
        <v>1.17</v>
      </c>
      <c r="Q103" s="140">
        <v>1.2619999999999999E-2</v>
      </c>
      <c r="R103" s="140">
        <f>Q103*H103</f>
        <v>7.5719999999999996E-2</v>
      </c>
      <c r="S103" s="140">
        <v>0</v>
      </c>
      <c r="T103" s="141">
        <f>S103*H103</f>
        <v>0</v>
      </c>
      <c r="AR103" s="12" t="s">
        <v>132</v>
      </c>
      <c r="AT103" s="12" t="s">
        <v>128</v>
      </c>
      <c r="AU103" s="12" t="s">
        <v>76</v>
      </c>
      <c r="AY103" s="12" t="s">
        <v>125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2" t="s">
        <v>74</v>
      </c>
      <c r="BK103" s="142">
        <f>ROUND(I103*H103,2)</f>
        <v>0</v>
      </c>
      <c r="BL103" s="12" t="s">
        <v>132</v>
      </c>
      <c r="BM103" s="12" t="s">
        <v>476</v>
      </c>
    </row>
    <row r="104" spans="2:65" s="10" customFormat="1" ht="22.9" customHeight="1">
      <c r="B104" s="121"/>
      <c r="D104" s="122" t="s">
        <v>65</v>
      </c>
      <c r="E104" s="131" t="s">
        <v>132</v>
      </c>
      <c r="F104" s="131" t="s">
        <v>134</v>
      </c>
      <c r="J104" s="132">
        <f>BK104</f>
        <v>0</v>
      </c>
      <c r="L104" s="121"/>
      <c r="M104" s="125"/>
      <c r="N104" s="126"/>
      <c r="O104" s="126"/>
      <c r="P104" s="127">
        <f>P105</f>
        <v>14.14</v>
      </c>
      <c r="Q104" s="126"/>
      <c r="R104" s="127">
        <f>R105</f>
        <v>0.27579999999999999</v>
      </c>
      <c r="S104" s="126"/>
      <c r="T104" s="128">
        <f>T105</f>
        <v>0</v>
      </c>
      <c r="AR104" s="122" t="s">
        <v>74</v>
      </c>
      <c r="AT104" s="129" t="s">
        <v>65</v>
      </c>
      <c r="AU104" s="129" t="s">
        <v>74</v>
      </c>
      <c r="AY104" s="122" t="s">
        <v>125</v>
      </c>
      <c r="BK104" s="130">
        <f>BK105</f>
        <v>0</v>
      </c>
    </row>
    <row r="105" spans="2:65" s="1" customFormat="1" ht="16.5" customHeight="1">
      <c r="B105" s="106"/>
      <c r="C105" s="133" t="s">
        <v>76</v>
      </c>
      <c r="D105" s="133" t="s">
        <v>128</v>
      </c>
      <c r="E105" s="134" t="s">
        <v>477</v>
      </c>
      <c r="F105" s="135" t="s">
        <v>478</v>
      </c>
      <c r="G105" s="136" t="s">
        <v>131</v>
      </c>
      <c r="H105" s="137">
        <v>14</v>
      </c>
      <c r="I105" s="138"/>
      <c r="J105" s="138">
        <f>ROUND(I105*H105,2)</f>
        <v>0</v>
      </c>
      <c r="K105" s="135" t="s">
        <v>157</v>
      </c>
      <c r="L105" s="25"/>
      <c r="M105" s="45" t="s">
        <v>1</v>
      </c>
      <c r="N105" s="139" t="s">
        <v>37</v>
      </c>
      <c r="O105" s="140">
        <v>1.01</v>
      </c>
      <c r="P105" s="140">
        <f>O105*H105</f>
        <v>14.14</v>
      </c>
      <c r="Q105" s="140">
        <v>1.9699999999999999E-2</v>
      </c>
      <c r="R105" s="140">
        <f>Q105*H105</f>
        <v>0.27579999999999999</v>
      </c>
      <c r="S105" s="140">
        <v>0</v>
      </c>
      <c r="T105" s="141">
        <f>S105*H105</f>
        <v>0</v>
      </c>
      <c r="AR105" s="12" t="s">
        <v>132</v>
      </c>
      <c r="AT105" s="12" t="s">
        <v>128</v>
      </c>
      <c r="AU105" s="12" t="s">
        <v>76</v>
      </c>
      <c r="AY105" s="12" t="s">
        <v>125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2" t="s">
        <v>74</v>
      </c>
      <c r="BK105" s="142">
        <f>ROUND(I105*H105,2)</f>
        <v>0</v>
      </c>
      <c r="BL105" s="12" t="s">
        <v>132</v>
      </c>
      <c r="BM105" s="12" t="s">
        <v>479</v>
      </c>
    </row>
    <row r="106" spans="2:65" s="10" customFormat="1" ht="22.9" customHeight="1">
      <c r="B106" s="121"/>
      <c r="D106" s="122" t="s">
        <v>65</v>
      </c>
      <c r="E106" s="131" t="s">
        <v>146</v>
      </c>
      <c r="F106" s="131" t="s">
        <v>147</v>
      </c>
      <c r="J106" s="132">
        <f>BK106</f>
        <v>0</v>
      </c>
      <c r="L106" s="121"/>
      <c r="M106" s="125"/>
      <c r="N106" s="126"/>
      <c r="O106" s="126"/>
      <c r="P106" s="127">
        <f>P107</f>
        <v>3.036</v>
      </c>
      <c r="Q106" s="126"/>
      <c r="R106" s="127">
        <f>R107</f>
        <v>4.512E-2</v>
      </c>
      <c r="S106" s="126"/>
      <c r="T106" s="128">
        <f>T107</f>
        <v>0</v>
      </c>
      <c r="AR106" s="122" t="s">
        <v>74</v>
      </c>
      <c r="AT106" s="129" t="s">
        <v>65</v>
      </c>
      <c r="AU106" s="129" t="s">
        <v>74</v>
      </c>
      <c r="AY106" s="122" t="s">
        <v>125</v>
      </c>
      <c r="BK106" s="130">
        <f>BK107</f>
        <v>0</v>
      </c>
    </row>
    <row r="107" spans="2:65" s="1" customFormat="1" ht="16.5" customHeight="1">
      <c r="B107" s="106"/>
      <c r="C107" s="133" t="s">
        <v>126</v>
      </c>
      <c r="D107" s="133" t="s">
        <v>128</v>
      </c>
      <c r="E107" s="134" t="s">
        <v>149</v>
      </c>
      <c r="F107" s="135" t="s">
        <v>150</v>
      </c>
      <c r="G107" s="136" t="s">
        <v>131</v>
      </c>
      <c r="H107" s="137">
        <v>12</v>
      </c>
      <c r="I107" s="138"/>
      <c r="J107" s="138">
        <f>ROUND(I107*H107,2)</f>
        <v>0</v>
      </c>
      <c r="K107" s="135" t="s">
        <v>1</v>
      </c>
      <c r="L107" s="25"/>
      <c r="M107" s="45" t="s">
        <v>1</v>
      </c>
      <c r="N107" s="139" t="s">
        <v>37</v>
      </c>
      <c r="O107" s="140">
        <v>0.253</v>
      </c>
      <c r="P107" s="140">
        <f>O107*H107</f>
        <v>3.036</v>
      </c>
      <c r="Q107" s="140">
        <v>3.7599999999999999E-3</v>
      </c>
      <c r="R107" s="140">
        <f>Q107*H107</f>
        <v>4.512E-2</v>
      </c>
      <c r="S107" s="140">
        <v>0</v>
      </c>
      <c r="T107" s="141">
        <f>S107*H107</f>
        <v>0</v>
      </c>
      <c r="AR107" s="12" t="s">
        <v>132</v>
      </c>
      <c r="AT107" s="12" t="s">
        <v>128</v>
      </c>
      <c r="AU107" s="12" t="s">
        <v>76</v>
      </c>
      <c r="AY107" s="12" t="s">
        <v>125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2" t="s">
        <v>74</v>
      </c>
      <c r="BK107" s="142">
        <f>ROUND(I107*H107,2)</f>
        <v>0</v>
      </c>
      <c r="BL107" s="12" t="s">
        <v>132</v>
      </c>
      <c r="BM107" s="12" t="s">
        <v>480</v>
      </c>
    </row>
    <row r="108" spans="2:65" s="10" customFormat="1" ht="22.9" customHeight="1">
      <c r="B108" s="121"/>
      <c r="D108" s="122" t="s">
        <v>65</v>
      </c>
      <c r="E108" s="131" t="s">
        <v>152</v>
      </c>
      <c r="F108" s="131" t="s">
        <v>153</v>
      </c>
      <c r="J108" s="132">
        <f>BK108</f>
        <v>0</v>
      </c>
      <c r="L108" s="121"/>
      <c r="M108" s="125"/>
      <c r="N108" s="126"/>
      <c r="O108" s="126"/>
      <c r="P108" s="127">
        <f>P109</f>
        <v>8</v>
      </c>
      <c r="Q108" s="126"/>
      <c r="R108" s="127">
        <f>R109</f>
        <v>5.0000000000000001E-3</v>
      </c>
      <c r="S108" s="126"/>
      <c r="T108" s="128">
        <f>T109</f>
        <v>0</v>
      </c>
      <c r="AR108" s="122" t="s">
        <v>74</v>
      </c>
      <c r="AT108" s="129" t="s">
        <v>65</v>
      </c>
      <c r="AU108" s="129" t="s">
        <v>74</v>
      </c>
      <c r="AY108" s="122" t="s">
        <v>125</v>
      </c>
      <c r="BK108" s="130">
        <f>BK109</f>
        <v>0</v>
      </c>
    </row>
    <row r="109" spans="2:65" s="1" customFormat="1" ht="16.5" customHeight="1">
      <c r="B109" s="106"/>
      <c r="C109" s="133" t="s">
        <v>132</v>
      </c>
      <c r="D109" s="133" t="s">
        <v>128</v>
      </c>
      <c r="E109" s="134" t="s">
        <v>154</v>
      </c>
      <c r="F109" s="135" t="s">
        <v>155</v>
      </c>
      <c r="G109" s="136" t="s">
        <v>156</v>
      </c>
      <c r="H109" s="137">
        <v>500</v>
      </c>
      <c r="I109" s="138"/>
      <c r="J109" s="138">
        <f>ROUND(I109*H109,2)</f>
        <v>0</v>
      </c>
      <c r="K109" s="135" t="s">
        <v>157</v>
      </c>
      <c r="L109" s="25"/>
      <c r="M109" s="45" t="s">
        <v>1</v>
      </c>
      <c r="N109" s="139" t="s">
        <v>37</v>
      </c>
      <c r="O109" s="140">
        <v>1.6E-2</v>
      </c>
      <c r="P109" s="140">
        <f>O109*H109</f>
        <v>8</v>
      </c>
      <c r="Q109" s="140">
        <v>1.0000000000000001E-5</v>
      </c>
      <c r="R109" s="140">
        <f>Q109*H109</f>
        <v>5.0000000000000001E-3</v>
      </c>
      <c r="S109" s="140">
        <v>0</v>
      </c>
      <c r="T109" s="141">
        <f>S109*H109</f>
        <v>0</v>
      </c>
      <c r="AR109" s="12" t="s">
        <v>132</v>
      </c>
      <c r="AT109" s="12" t="s">
        <v>128</v>
      </c>
      <c r="AU109" s="12" t="s">
        <v>76</v>
      </c>
      <c r="AY109" s="12" t="s">
        <v>125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2" t="s">
        <v>74</v>
      </c>
      <c r="BK109" s="142">
        <f>ROUND(I109*H109,2)</f>
        <v>0</v>
      </c>
      <c r="BL109" s="12" t="s">
        <v>132</v>
      </c>
      <c r="BM109" s="12" t="s">
        <v>481</v>
      </c>
    </row>
    <row r="110" spans="2:65" s="10" customFormat="1" ht="22.9" customHeight="1">
      <c r="B110" s="121"/>
      <c r="D110" s="122" t="s">
        <v>65</v>
      </c>
      <c r="E110" s="131" t="s">
        <v>159</v>
      </c>
      <c r="F110" s="131" t="s">
        <v>160</v>
      </c>
      <c r="J110" s="132">
        <f>BK110</f>
        <v>0</v>
      </c>
      <c r="L110" s="121"/>
      <c r="M110" s="125"/>
      <c r="N110" s="126"/>
      <c r="O110" s="126"/>
      <c r="P110" s="127">
        <f>SUM(P111:P117)</f>
        <v>12.755214</v>
      </c>
      <c r="Q110" s="126"/>
      <c r="R110" s="127">
        <f>SUM(R111:R117)</f>
        <v>0</v>
      </c>
      <c r="S110" s="126"/>
      <c r="T110" s="128">
        <f>SUM(T111:T117)</f>
        <v>7.5999999999999998E-2</v>
      </c>
      <c r="AR110" s="122" t="s">
        <v>74</v>
      </c>
      <c r="AT110" s="129" t="s">
        <v>65</v>
      </c>
      <c r="AU110" s="129" t="s">
        <v>74</v>
      </c>
      <c r="AY110" s="122" t="s">
        <v>125</v>
      </c>
      <c r="BK110" s="130">
        <f>SUM(BK111:BK117)</f>
        <v>0</v>
      </c>
    </row>
    <row r="111" spans="2:65" s="1" customFormat="1" ht="16.5" customHeight="1">
      <c r="B111" s="106"/>
      <c r="C111" s="133" t="s">
        <v>148</v>
      </c>
      <c r="D111" s="133" t="s">
        <v>128</v>
      </c>
      <c r="E111" s="134" t="s">
        <v>162</v>
      </c>
      <c r="F111" s="135" t="s">
        <v>163</v>
      </c>
      <c r="G111" s="136" t="s">
        <v>131</v>
      </c>
      <c r="H111" s="137">
        <v>6</v>
      </c>
      <c r="I111" s="138"/>
      <c r="J111" s="138">
        <f t="shared" ref="J111:J117" si="0">ROUND(I111*H111,2)</f>
        <v>0</v>
      </c>
      <c r="K111" s="135" t="s">
        <v>1</v>
      </c>
      <c r="L111" s="25"/>
      <c r="M111" s="45" t="s">
        <v>1</v>
      </c>
      <c r="N111" s="139" t="s">
        <v>37</v>
      </c>
      <c r="O111" s="140">
        <v>0.40500000000000003</v>
      </c>
      <c r="P111" s="140">
        <f t="shared" ref="P111:P117" si="1">O111*H111</f>
        <v>2.4300000000000002</v>
      </c>
      <c r="Q111" s="140">
        <v>0</v>
      </c>
      <c r="R111" s="140">
        <f t="shared" ref="R111:R117" si="2">Q111*H111</f>
        <v>0</v>
      </c>
      <c r="S111" s="140">
        <v>8.0000000000000002E-3</v>
      </c>
      <c r="T111" s="141">
        <f t="shared" ref="T111:T117" si="3">S111*H111</f>
        <v>4.8000000000000001E-2</v>
      </c>
      <c r="AR111" s="12" t="s">
        <v>132</v>
      </c>
      <c r="AT111" s="12" t="s">
        <v>128</v>
      </c>
      <c r="AU111" s="12" t="s">
        <v>76</v>
      </c>
      <c r="AY111" s="12" t="s">
        <v>125</v>
      </c>
      <c r="BE111" s="142">
        <f t="shared" ref="BE111:BE117" si="4">IF(N111="základní",J111,0)</f>
        <v>0</v>
      </c>
      <c r="BF111" s="142">
        <f t="shared" ref="BF111:BF117" si="5">IF(N111="snížená",J111,0)</f>
        <v>0</v>
      </c>
      <c r="BG111" s="142">
        <f t="shared" ref="BG111:BG117" si="6">IF(N111="zákl. přenesená",J111,0)</f>
        <v>0</v>
      </c>
      <c r="BH111" s="142">
        <f t="shared" ref="BH111:BH117" si="7">IF(N111="sníž. přenesená",J111,0)</f>
        <v>0</v>
      </c>
      <c r="BI111" s="142">
        <f t="shared" ref="BI111:BI117" si="8">IF(N111="nulová",J111,0)</f>
        <v>0</v>
      </c>
      <c r="BJ111" s="12" t="s">
        <v>74</v>
      </c>
      <c r="BK111" s="142">
        <f t="shared" ref="BK111:BK117" si="9">ROUND(I111*H111,2)</f>
        <v>0</v>
      </c>
      <c r="BL111" s="12" t="s">
        <v>132</v>
      </c>
      <c r="BM111" s="12" t="s">
        <v>482</v>
      </c>
    </row>
    <row r="112" spans="2:65" s="1" customFormat="1" ht="16.5" customHeight="1">
      <c r="B112" s="106"/>
      <c r="C112" s="133" t="s">
        <v>146</v>
      </c>
      <c r="D112" s="133" t="s">
        <v>128</v>
      </c>
      <c r="E112" s="134" t="s">
        <v>483</v>
      </c>
      <c r="F112" s="135" t="s">
        <v>484</v>
      </c>
      <c r="G112" s="136" t="s">
        <v>131</v>
      </c>
      <c r="H112" s="137">
        <v>14</v>
      </c>
      <c r="I112" s="138"/>
      <c r="J112" s="138">
        <f t="shared" si="0"/>
        <v>0</v>
      </c>
      <c r="K112" s="135" t="s">
        <v>157</v>
      </c>
      <c r="L112" s="25"/>
      <c r="M112" s="45" t="s">
        <v>1</v>
      </c>
      <c r="N112" s="139" t="s">
        <v>37</v>
      </c>
      <c r="O112" s="140">
        <v>0.40100000000000002</v>
      </c>
      <c r="P112" s="140">
        <f t="shared" si="1"/>
        <v>5.6140000000000008</v>
      </c>
      <c r="Q112" s="140">
        <v>0</v>
      </c>
      <c r="R112" s="140">
        <f t="shared" si="2"/>
        <v>0</v>
      </c>
      <c r="S112" s="140">
        <v>2E-3</v>
      </c>
      <c r="T112" s="141">
        <f t="shared" si="3"/>
        <v>2.8000000000000001E-2</v>
      </c>
      <c r="AR112" s="12" t="s">
        <v>132</v>
      </c>
      <c r="AT112" s="12" t="s">
        <v>128</v>
      </c>
      <c r="AU112" s="12" t="s">
        <v>76</v>
      </c>
      <c r="AY112" s="12" t="s">
        <v>125</v>
      </c>
      <c r="BE112" s="142">
        <f t="shared" si="4"/>
        <v>0</v>
      </c>
      <c r="BF112" s="142">
        <f t="shared" si="5"/>
        <v>0</v>
      </c>
      <c r="BG112" s="142">
        <f t="shared" si="6"/>
        <v>0</v>
      </c>
      <c r="BH112" s="142">
        <f t="shared" si="7"/>
        <v>0</v>
      </c>
      <c r="BI112" s="142">
        <f t="shared" si="8"/>
        <v>0</v>
      </c>
      <c r="BJ112" s="12" t="s">
        <v>74</v>
      </c>
      <c r="BK112" s="142">
        <f t="shared" si="9"/>
        <v>0</v>
      </c>
      <c r="BL112" s="12" t="s">
        <v>132</v>
      </c>
      <c r="BM112" s="12" t="s">
        <v>485</v>
      </c>
    </row>
    <row r="113" spans="2:65" s="1" customFormat="1" ht="16.5" customHeight="1">
      <c r="B113" s="106"/>
      <c r="C113" s="133" t="s">
        <v>161</v>
      </c>
      <c r="D113" s="133" t="s">
        <v>128</v>
      </c>
      <c r="E113" s="134" t="s">
        <v>169</v>
      </c>
      <c r="F113" s="135" t="s">
        <v>170</v>
      </c>
      <c r="G113" s="136" t="s">
        <v>171</v>
      </c>
      <c r="H113" s="137">
        <v>0.99099999999999999</v>
      </c>
      <c r="I113" s="138"/>
      <c r="J113" s="138">
        <f t="shared" si="0"/>
        <v>0</v>
      </c>
      <c r="K113" s="135" t="s">
        <v>1</v>
      </c>
      <c r="L113" s="25"/>
      <c r="M113" s="45" t="s">
        <v>1</v>
      </c>
      <c r="N113" s="139" t="s">
        <v>37</v>
      </c>
      <c r="O113" s="140">
        <v>4.25</v>
      </c>
      <c r="P113" s="140">
        <f t="shared" si="1"/>
        <v>4.2117500000000003</v>
      </c>
      <c r="Q113" s="140">
        <v>0</v>
      </c>
      <c r="R113" s="140">
        <f t="shared" si="2"/>
        <v>0</v>
      </c>
      <c r="S113" s="140">
        <v>0</v>
      </c>
      <c r="T113" s="141">
        <f t="shared" si="3"/>
        <v>0</v>
      </c>
      <c r="AR113" s="12" t="s">
        <v>132</v>
      </c>
      <c r="AT113" s="12" t="s">
        <v>128</v>
      </c>
      <c r="AU113" s="12" t="s">
        <v>76</v>
      </c>
      <c r="AY113" s="12" t="s">
        <v>125</v>
      </c>
      <c r="BE113" s="142">
        <f t="shared" si="4"/>
        <v>0</v>
      </c>
      <c r="BF113" s="142">
        <f t="shared" si="5"/>
        <v>0</v>
      </c>
      <c r="BG113" s="142">
        <f t="shared" si="6"/>
        <v>0</v>
      </c>
      <c r="BH113" s="142">
        <f t="shared" si="7"/>
        <v>0</v>
      </c>
      <c r="BI113" s="142">
        <f t="shared" si="8"/>
        <v>0</v>
      </c>
      <c r="BJ113" s="12" t="s">
        <v>74</v>
      </c>
      <c r="BK113" s="142">
        <f t="shared" si="9"/>
        <v>0</v>
      </c>
      <c r="BL113" s="12" t="s">
        <v>132</v>
      </c>
      <c r="BM113" s="12" t="s">
        <v>486</v>
      </c>
    </row>
    <row r="114" spans="2:65" s="1" customFormat="1" ht="16.5" customHeight="1">
      <c r="B114" s="106"/>
      <c r="C114" s="133" t="s">
        <v>165</v>
      </c>
      <c r="D114" s="133" t="s">
        <v>128</v>
      </c>
      <c r="E114" s="134" t="s">
        <v>174</v>
      </c>
      <c r="F114" s="135" t="s">
        <v>175</v>
      </c>
      <c r="G114" s="136" t="s">
        <v>171</v>
      </c>
      <c r="H114" s="137">
        <v>0.99099999999999999</v>
      </c>
      <c r="I114" s="138"/>
      <c r="J114" s="138">
        <f t="shared" si="0"/>
        <v>0</v>
      </c>
      <c r="K114" s="135" t="s">
        <v>1</v>
      </c>
      <c r="L114" s="25"/>
      <c r="M114" s="45" t="s">
        <v>1</v>
      </c>
      <c r="N114" s="139" t="s">
        <v>37</v>
      </c>
      <c r="O114" s="140">
        <v>0.26</v>
      </c>
      <c r="P114" s="140">
        <f t="shared" si="1"/>
        <v>0.25766</v>
      </c>
      <c r="Q114" s="140">
        <v>0</v>
      </c>
      <c r="R114" s="140">
        <f t="shared" si="2"/>
        <v>0</v>
      </c>
      <c r="S114" s="140">
        <v>0</v>
      </c>
      <c r="T114" s="141">
        <f t="shared" si="3"/>
        <v>0</v>
      </c>
      <c r="AR114" s="12" t="s">
        <v>132</v>
      </c>
      <c r="AT114" s="12" t="s">
        <v>128</v>
      </c>
      <c r="AU114" s="12" t="s">
        <v>76</v>
      </c>
      <c r="AY114" s="12" t="s">
        <v>125</v>
      </c>
      <c r="BE114" s="142">
        <f t="shared" si="4"/>
        <v>0</v>
      </c>
      <c r="BF114" s="142">
        <f t="shared" si="5"/>
        <v>0</v>
      </c>
      <c r="BG114" s="142">
        <f t="shared" si="6"/>
        <v>0</v>
      </c>
      <c r="BH114" s="142">
        <f t="shared" si="7"/>
        <v>0</v>
      </c>
      <c r="BI114" s="142">
        <f t="shared" si="8"/>
        <v>0</v>
      </c>
      <c r="BJ114" s="12" t="s">
        <v>74</v>
      </c>
      <c r="BK114" s="142">
        <f t="shared" si="9"/>
        <v>0</v>
      </c>
      <c r="BL114" s="12" t="s">
        <v>132</v>
      </c>
      <c r="BM114" s="12" t="s">
        <v>487</v>
      </c>
    </row>
    <row r="115" spans="2:65" s="1" customFormat="1" ht="16.5" customHeight="1">
      <c r="B115" s="106"/>
      <c r="C115" s="133" t="s">
        <v>152</v>
      </c>
      <c r="D115" s="133" t="s">
        <v>128</v>
      </c>
      <c r="E115" s="134" t="s">
        <v>178</v>
      </c>
      <c r="F115" s="135" t="s">
        <v>179</v>
      </c>
      <c r="G115" s="136" t="s">
        <v>171</v>
      </c>
      <c r="H115" s="137">
        <v>0.99099999999999999</v>
      </c>
      <c r="I115" s="138"/>
      <c r="J115" s="138">
        <f t="shared" si="0"/>
        <v>0</v>
      </c>
      <c r="K115" s="135" t="s">
        <v>1</v>
      </c>
      <c r="L115" s="25"/>
      <c r="M115" s="45" t="s">
        <v>1</v>
      </c>
      <c r="N115" s="139" t="s">
        <v>37</v>
      </c>
      <c r="O115" s="140">
        <v>0</v>
      </c>
      <c r="P115" s="140">
        <f t="shared" si="1"/>
        <v>0</v>
      </c>
      <c r="Q115" s="140">
        <v>0</v>
      </c>
      <c r="R115" s="140">
        <f t="shared" si="2"/>
        <v>0</v>
      </c>
      <c r="S115" s="140">
        <v>0</v>
      </c>
      <c r="T115" s="141">
        <f t="shared" si="3"/>
        <v>0</v>
      </c>
      <c r="AR115" s="12" t="s">
        <v>132</v>
      </c>
      <c r="AT115" s="12" t="s">
        <v>128</v>
      </c>
      <c r="AU115" s="12" t="s">
        <v>76</v>
      </c>
      <c r="AY115" s="12" t="s">
        <v>125</v>
      </c>
      <c r="BE115" s="142">
        <f t="shared" si="4"/>
        <v>0</v>
      </c>
      <c r="BF115" s="142">
        <f t="shared" si="5"/>
        <v>0</v>
      </c>
      <c r="BG115" s="142">
        <f t="shared" si="6"/>
        <v>0</v>
      </c>
      <c r="BH115" s="142">
        <f t="shared" si="7"/>
        <v>0</v>
      </c>
      <c r="BI115" s="142">
        <f t="shared" si="8"/>
        <v>0</v>
      </c>
      <c r="BJ115" s="12" t="s">
        <v>74</v>
      </c>
      <c r="BK115" s="142">
        <f t="shared" si="9"/>
        <v>0</v>
      </c>
      <c r="BL115" s="12" t="s">
        <v>132</v>
      </c>
      <c r="BM115" s="12" t="s">
        <v>488</v>
      </c>
    </row>
    <row r="116" spans="2:65" s="1" customFormat="1" ht="16.5" customHeight="1">
      <c r="B116" s="106"/>
      <c r="C116" s="133" t="s">
        <v>173</v>
      </c>
      <c r="D116" s="133" t="s">
        <v>128</v>
      </c>
      <c r="E116" s="134" t="s">
        <v>182</v>
      </c>
      <c r="F116" s="135" t="s">
        <v>183</v>
      </c>
      <c r="G116" s="136" t="s">
        <v>171</v>
      </c>
      <c r="H116" s="137">
        <v>0.99099999999999999</v>
      </c>
      <c r="I116" s="138"/>
      <c r="J116" s="138">
        <f t="shared" si="0"/>
        <v>0</v>
      </c>
      <c r="K116" s="135" t="s">
        <v>1</v>
      </c>
      <c r="L116" s="25"/>
      <c r="M116" s="45" t="s">
        <v>1</v>
      </c>
      <c r="N116" s="139" t="s">
        <v>37</v>
      </c>
      <c r="O116" s="140">
        <v>0.24</v>
      </c>
      <c r="P116" s="140">
        <f t="shared" si="1"/>
        <v>0.23784</v>
      </c>
      <c r="Q116" s="140">
        <v>0</v>
      </c>
      <c r="R116" s="140">
        <f t="shared" si="2"/>
        <v>0</v>
      </c>
      <c r="S116" s="140">
        <v>0</v>
      </c>
      <c r="T116" s="141">
        <f t="shared" si="3"/>
        <v>0</v>
      </c>
      <c r="AR116" s="12" t="s">
        <v>132</v>
      </c>
      <c r="AT116" s="12" t="s">
        <v>128</v>
      </c>
      <c r="AU116" s="12" t="s">
        <v>76</v>
      </c>
      <c r="AY116" s="12" t="s">
        <v>125</v>
      </c>
      <c r="BE116" s="142">
        <f t="shared" si="4"/>
        <v>0</v>
      </c>
      <c r="BF116" s="142">
        <f t="shared" si="5"/>
        <v>0</v>
      </c>
      <c r="BG116" s="142">
        <f t="shared" si="6"/>
        <v>0</v>
      </c>
      <c r="BH116" s="142">
        <f t="shared" si="7"/>
        <v>0</v>
      </c>
      <c r="BI116" s="142">
        <f t="shared" si="8"/>
        <v>0</v>
      </c>
      <c r="BJ116" s="12" t="s">
        <v>74</v>
      </c>
      <c r="BK116" s="142">
        <f t="shared" si="9"/>
        <v>0</v>
      </c>
      <c r="BL116" s="12" t="s">
        <v>132</v>
      </c>
      <c r="BM116" s="12" t="s">
        <v>489</v>
      </c>
    </row>
    <row r="117" spans="2:65" s="1" customFormat="1" ht="16.5" customHeight="1">
      <c r="B117" s="106"/>
      <c r="C117" s="133" t="s">
        <v>177</v>
      </c>
      <c r="D117" s="133" t="s">
        <v>128</v>
      </c>
      <c r="E117" s="134" t="s">
        <v>186</v>
      </c>
      <c r="F117" s="135" t="s">
        <v>187</v>
      </c>
      <c r="G117" s="136" t="s">
        <v>171</v>
      </c>
      <c r="H117" s="137">
        <v>0.99099999999999999</v>
      </c>
      <c r="I117" s="138"/>
      <c r="J117" s="138">
        <f t="shared" si="0"/>
        <v>0</v>
      </c>
      <c r="K117" s="135" t="s">
        <v>1</v>
      </c>
      <c r="L117" s="25"/>
      <c r="M117" s="45" t="s">
        <v>1</v>
      </c>
      <c r="N117" s="139" t="s">
        <v>37</v>
      </c>
      <c r="O117" s="140">
        <v>4.0000000000000001E-3</v>
      </c>
      <c r="P117" s="140">
        <f t="shared" si="1"/>
        <v>3.9639999999999996E-3</v>
      </c>
      <c r="Q117" s="140">
        <v>0</v>
      </c>
      <c r="R117" s="140">
        <f t="shared" si="2"/>
        <v>0</v>
      </c>
      <c r="S117" s="140">
        <v>0</v>
      </c>
      <c r="T117" s="141">
        <f t="shared" si="3"/>
        <v>0</v>
      </c>
      <c r="AR117" s="12" t="s">
        <v>132</v>
      </c>
      <c r="AT117" s="12" t="s">
        <v>128</v>
      </c>
      <c r="AU117" s="12" t="s">
        <v>76</v>
      </c>
      <c r="AY117" s="12" t="s">
        <v>125</v>
      </c>
      <c r="BE117" s="142">
        <f t="shared" si="4"/>
        <v>0</v>
      </c>
      <c r="BF117" s="142">
        <f t="shared" si="5"/>
        <v>0</v>
      </c>
      <c r="BG117" s="142">
        <f t="shared" si="6"/>
        <v>0</v>
      </c>
      <c r="BH117" s="142">
        <f t="shared" si="7"/>
        <v>0</v>
      </c>
      <c r="BI117" s="142">
        <f t="shared" si="8"/>
        <v>0</v>
      </c>
      <c r="BJ117" s="12" t="s">
        <v>74</v>
      </c>
      <c r="BK117" s="142">
        <f t="shared" si="9"/>
        <v>0</v>
      </c>
      <c r="BL117" s="12" t="s">
        <v>132</v>
      </c>
      <c r="BM117" s="12" t="s">
        <v>490</v>
      </c>
    </row>
    <row r="118" spans="2:65" s="10" customFormat="1" ht="25.9" customHeight="1">
      <c r="B118" s="121"/>
      <c r="D118" s="122" t="s">
        <v>65</v>
      </c>
      <c r="E118" s="123" t="s">
        <v>189</v>
      </c>
      <c r="F118" s="123" t="s">
        <v>190</v>
      </c>
      <c r="J118" s="124">
        <f>BK118</f>
        <v>0</v>
      </c>
      <c r="L118" s="121"/>
      <c r="M118" s="125"/>
      <c r="N118" s="126"/>
      <c r="O118" s="126"/>
      <c r="P118" s="127">
        <f>P119+P125+P127+P139+P152+P162</f>
        <v>107.85299999999998</v>
      </c>
      <c r="Q118" s="126"/>
      <c r="R118" s="127">
        <f>R119+R125+R127+R139+R152+R162</f>
        <v>0.40644000000000002</v>
      </c>
      <c r="S118" s="126"/>
      <c r="T118" s="128">
        <f>T119+T125+T127+T139+T152+T162</f>
        <v>0.91488999999999998</v>
      </c>
      <c r="AR118" s="122" t="s">
        <v>76</v>
      </c>
      <c r="AT118" s="129" t="s">
        <v>65</v>
      </c>
      <c r="AU118" s="129" t="s">
        <v>66</v>
      </c>
      <c r="AY118" s="122" t="s">
        <v>125</v>
      </c>
      <c r="BK118" s="130">
        <f>BK119+BK125+BK127+BK139+BK152+BK162</f>
        <v>0</v>
      </c>
    </row>
    <row r="119" spans="2:65" s="10" customFormat="1" ht="22.9" customHeight="1">
      <c r="B119" s="121"/>
      <c r="D119" s="122" t="s">
        <v>65</v>
      </c>
      <c r="E119" s="131" t="s">
        <v>191</v>
      </c>
      <c r="F119" s="131" t="s">
        <v>192</v>
      </c>
      <c r="J119" s="132">
        <f>BK119</f>
        <v>0</v>
      </c>
      <c r="L119" s="121"/>
      <c r="M119" s="125"/>
      <c r="N119" s="126"/>
      <c r="O119" s="126"/>
      <c r="P119" s="127">
        <f>SUM(P120:P124)</f>
        <v>3.5999999999999996</v>
      </c>
      <c r="Q119" s="126"/>
      <c r="R119" s="127">
        <f>SUM(R120:R124)</f>
        <v>9.92E-3</v>
      </c>
      <c r="S119" s="126"/>
      <c r="T119" s="128">
        <f>SUM(T120:T124)</f>
        <v>0</v>
      </c>
      <c r="AR119" s="122" t="s">
        <v>76</v>
      </c>
      <c r="AT119" s="129" t="s">
        <v>65</v>
      </c>
      <c r="AU119" s="129" t="s">
        <v>74</v>
      </c>
      <c r="AY119" s="122" t="s">
        <v>125</v>
      </c>
      <c r="BK119" s="130">
        <f>SUM(BK120:BK124)</f>
        <v>0</v>
      </c>
    </row>
    <row r="120" spans="2:65" s="1" customFormat="1" ht="16.5" customHeight="1">
      <c r="B120" s="106"/>
      <c r="C120" s="133" t="s">
        <v>181</v>
      </c>
      <c r="D120" s="133" t="s">
        <v>128</v>
      </c>
      <c r="E120" s="134" t="s">
        <v>198</v>
      </c>
      <c r="F120" s="135" t="s">
        <v>199</v>
      </c>
      <c r="G120" s="136" t="s">
        <v>143</v>
      </c>
      <c r="H120" s="137">
        <v>40</v>
      </c>
      <c r="I120" s="138"/>
      <c r="J120" s="138">
        <f>ROUND(I120*H120,2)</f>
        <v>0</v>
      </c>
      <c r="K120" s="135" t="s">
        <v>1</v>
      </c>
      <c r="L120" s="25"/>
      <c r="M120" s="45" t="s">
        <v>1</v>
      </c>
      <c r="N120" s="139" t="s">
        <v>37</v>
      </c>
      <c r="O120" s="140">
        <v>0.09</v>
      </c>
      <c r="P120" s="140">
        <f>O120*H120</f>
        <v>3.5999999999999996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2" t="s">
        <v>196</v>
      </c>
      <c r="AT120" s="12" t="s">
        <v>128</v>
      </c>
      <c r="AU120" s="12" t="s">
        <v>76</v>
      </c>
      <c r="AY120" s="12" t="s">
        <v>125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2" t="s">
        <v>74</v>
      </c>
      <c r="BK120" s="142">
        <f>ROUND(I120*H120,2)</f>
        <v>0</v>
      </c>
      <c r="BL120" s="12" t="s">
        <v>196</v>
      </c>
      <c r="BM120" s="12" t="s">
        <v>491</v>
      </c>
    </row>
    <row r="121" spans="2:65" s="1" customFormat="1" ht="16.5" customHeight="1">
      <c r="B121" s="106"/>
      <c r="C121" s="143" t="s">
        <v>185</v>
      </c>
      <c r="D121" s="143" t="s">
        <v>201</v>
      </c>
      <c r="E121" s="144" t="s">
        <v>492</v>
      </c>
      <c r="F121" s="145" t="s">
        <v>493</v>
      </c>
      <c r="G121" s="146" t="s">
        <v>143</v>
      </c>
      <c r="H121" s="147">
        <v>26</v>
      </c>
      <c r="I121" s="148"/>
      <c r="J121" s="148">
        <f>ROUND(I121*H121,2)</f>
        <v>0</v>
      </c>
      <c r="K121" s="145" t="s">
        <v>157</v>
      </c>
      <c r="L121" s="149"/>
      <c r="M121" s="150" t="s">
        <v>1</v>
      </c>
      <c r="N121" s="151" t="s">
        <v>37</v>
      </c>
      <c r="O121" s="140">
        <v>0</v>
      </c>
      <c r="P121" s="140">
        <f>O121*H121</f>
        <v>0</v>
      </c>
      <c r="Q121" s="140">
        <v>2.3000000000000001E-4</v>
      </c>
      <c r="R121" s="140">
        <f>Q121*H121</f>
        <v>5.9800000000000001E-3</v>
      </c>
      <c r="S121" s="140">
        <v>0</v>
      </c>
      <c r="T121" s="141">
        <f>S121*H121</f>
        <v>0</v>
      </c>
      <c r="AR121" s="12" t="s">
        <v>204</v>
      </c>
      <c r="AT121" s="12" t="s">
        <v>201</v>
      </c>
      <c r="AU121" s="12" t="s">
        <v>76</v>
      </c>
      <c r="AY121" s="12" t="s">
        <v>125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2" t="s">
        <v>74</v>
      </c>
      <c r="BK121" s="142">
        <f>ROUND(I121*H121,2)</f>
        <v>0</v>
      </c>
      <c r="BL121" s="12" t="s">
        <v>196</v>
      </c>
      <c r="BM121" s="12" t="s">
        <v>494</v>
      </c>
    </row>
    <row r="122" spans="2:65" s="1" customFormat="1" ht="16.5" customHeight="1">
      <c r="B122" s="106"/>
      <c r="C122" s="143" t="s">
        <v>193</v>
      </c>
      <c r="D122" s="143" t="s">
        <v>201</v>
      </c>
      <c r="E122" s="144" t="s">
        <v>495</v>
      </c>
      <c r="F122" s="145" t="s">
        <v>496</v>
      </c>
      <c r="G122" s="146" t="s">
        <v>143</v>
      </c>
      <c r="H122" s="147">
        <v>6</v>
      </c>
      <c r="I122" s="148"/>
      <c r="J122" s="148">
        <f>ROUND(I122*H122,2)</f>
        <v>0</v>
      </c>
      <c r="K122" s="145" t="s">
        <v>157</v>
      </c>
      <c r="L122" s="149"/>
      <c r="M122" s="150" t="s">
        <v>1</v>
      </c>
      <c r="N122" s="151" t="s">
        <v>37</v>
      </c>
      <c r="O122" s="140">
        <v>0</v>
      </c>
      <c r="P122" s="140">
        <f>O122*H122</f>
        <v>0</v>
      </c>
      <c r="Q122" s="140">
        <v>2.7E-4</v>
      </c>
      <c r="R122" s="140">
        <f>Q122*H122</f>
        <v>1.6199999999999999E-3</v>
      </c>
      <c r="S122" s="140">
        <v>0</v>
      </c>
      <c r="T122" s="141">
        <f>S122*H122</f>
        <v>0</v>
      </c>
      <c r="AR122" s="12" t="s">
        <v>204</v>
      </c>
      <c r="AT122" s="12" t="s">
        <v>201</v>
      </c>
      <c r="AU122" s="12" t="s">
        <v>76</v>
      </c>
      <c r="AY122" s="12" t="s">
        <v>125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2" t="s">
        <v>74</v>
      </c>
      <c r="BK122" s="142">
        <f>ROUND(I122*H122,2)</f>
        <v>0</v>
      </c>
      <c r="BL122" s="12" t="s">
        <v>196</v>
      </c>
      <c r="BM122" s="12" t="s">
        <v>497</v>
      </c>
    </row>
    <row r="123" spans="2:65" s="1" customFormat="1" ht="16.5" customHeight="1">
      <c r="B123" s="106"/>
      <c r="C123" s="143" t="s">
        <v>8</v>
      </c>
      <c r="D123" s="143" t="s">
        <v>201</v>
      </c>
      <c r="E123" s="144" t="s">
        <v>498</v>
      </c>
      <c r="F123" s="145" t="s">
        <v>499</v>
      </c>
      <c r="G123" s="146" t="s">
        <v>143</v>
      </c>
      <c r="H123" s="147">
        <v>8</v>
      </c>
      <c r="I123" s="148"/>
      <c r="J123" s="148">
        <f>ROUND(I123*H123,2)</f>
        <v>0</v>
      </c>
      <c r="K123" s="145" t="s">
        <v>157</v>
      </c>
      <c r="L123" s="149"/>
      <c r="M123" s="150" t="s">
        <v>1</v>
      </c>
      <c r="N123" s="151" t="s">
        <v>37</v>
      </c>
      <c r="O123" s="140">
        <v>0</v>
      </c>
      <c r="P123" s="140">
        <f>O123*H123</f>
        <v>0</v>
      </c>
      <c r="Q123" s="140">
        <v>2.9E-4</v>
      </c>
      <c r="R123" s="140">
        <f>Q123*H123</f>
        <v>2.32E-3</v>
      </c>
      <c r="S123" s="140">
        <v>0</v>
      </c>
      <c r="T123" s="141">
        <f>S123*H123</f>
        <v>0</v>
      </c>
      <c r="AR123" s="12" t="s">
        <v>204</v>
      </c>
      <c r="AT123" s="12" t="s">
        <v>201</v>
      </c>
      <c r="AU123" s="12" t="s">
        <v>76</v>
      </c>
      <c r="AY123" s="12" t="s">
        <v>125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2" t="s">
        <v>74</v>
      </c>
      <c r="BK123" s="142">
        <f>ROUND(I123*H123,2)</f>
        <v>0</v>
      </c>
      <c r="BL123" s="12" t="s">
        <v>196</v>
      </c>
      <c r="BM123" s="12" t="s">
        <v>500</v>
      </c>
    </row>
    <row r="124" spans="2:65" s="1" customFormat="1" ht="16.5" customHeight="1">
      <c r="B124" s="106"/>
      <c r="C124" s="133" t="s">
        <v>196</v>
      </c>
      <c r="D124" s="133" t="s">
        <v>128</v>
      </c>
      <c r="E124" s="134" t="s">
        <v>226</v>
      </c>
      <c r="F124" s="135" t="s">
        <v>227</v>
      </c>
      <c r="G124" s="136" t="s">
        <v>228</v>
      </c>
      <c r="H124" s="137">
        <v>48.98</v>
      </c>
      <c r="I124" s="138"/>
      <c r="J124" s="138">
        <f>ROUND(I124*H124,2)</f>
        <v>0</v>
      </c>
      <c r="K124" s="135" t="s">
        <v>157</v>
      </c>
      <c r="L124" s="25"/>
      <c r="M124" s="45" t="s">
        <v>1</v>
      </c>
      <c r="N124" s="139" t="s">
        <v>37</v>
      </c>
      <c r="O124" s="140">
        <v>0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2" t="s">
        <v>196</v>
      </c>
      <c r="AT124" s="12" t="s">
        <v>128</v>
      </c>
      <c r="AU124" s="12" t="s">
        <v>76</v>
      </c>
      <c r="AY124" s="12" t="s">
        <v>125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2" t="s">
        <v>74</v>
      </c>
      <c r="BK124" s="142">
        <f>ROUND(I124*H124,2)</f>
        <v>0</v>
      </c>
      <c r="BL124" s="12" t="s">
        <v>196</v>
      </c>
      <c r="BM124" s="12" t="s">
        <v>501</v>
      </c>
    </row>
    <row r="125" spans="2:65" s="10" customFormat="1" ht="22.9" customHeight="1">
      <c r="B125" s="121"/>
      <c r="D125" s="122" t="s">
        <v>65</v>
      </c>
      <c r="E125" s="131" t="s">
        <v>502</v>
      </c>
      <c r="F125" s="131" t="s">
        <v>503</v>
      </c>
      <c r="J125" s="132">
        <f>BK125</f>
        <v>0</v>
      </c>
      <c r="L125" s="121"/>
      <c r="M125" s="125"/>
      <c r="N125" s="126"/>
      <c r="O125" s="126"/>
      <c r="P125" s="127">
        <f>P126</f>
        <v>10.5</v>
      </c>
      <c r="Q125" s="126"/>
      <c r="R125" s="127">
        <f>R126</f>
        <v>7.4199999999999995E-3</v>
      </c>
      <c r="S125" s="126"/>
      <c r="T125" s="128">
        <f>T126</f>
        <v>0</v>
      </c>
      <c r="AR125" s="122" t="s">
        <v>76</v>
      </c>
      <c r="AT125" s="129" t="s">
        <v>65</v>
      </c>
      <c r="AU125" s="129" t="s">
        <v>74</v>
      </c>
      <c r="AY125" s="122" t="s">
        <v>125</v>
      </c>
      <c r="BK125" s="130">
        <f>BK126</f>
        <v>0</v>
      </c>
    </row>
    <row r="126" spans="2:65" s="1" customFormat="1" ht="16.5" customHeight="1">
      <c r="B126" s="106"/>
      <c r="C126" s="133" t="s">
        <v>206</v>
      </c>
      <c r="D126" s="133" t="s">
        <v>128</v>
      </c>
      <c r="E126" s="134" t="s">
        <v>504</v>
      </c>
      <c r="F126" s="135" t="s">
        <v>505</v>
      </c>
      <c r="G126" s="136" t="s">
        <v>131</v>
      </c>
      <c r="H126" s="137">
        <v>14</v>
      </c>
      <c r="I126" s="138"/>
      <c r="J126" s="138">
        <f>ROUND(I126*H126,2)</f>
        <v>0</v>
      </c>
      <c r="K126" s="135" t="s">
        <v>1</v>
      </c>
      <c r="L126" s="25"/>
      <c r="M126" s="45" t="s">
        <v>1</v>
      </c>
      <c r="N126" s="139" t="s">
        <v>37</v>
      </c>
      <c r="O126" s="140">
        <v>0.75</v>
      </c>
      <c r="P126" s="140">
        <f>O126*H126</f>
        <v>10.5</v>
      </c>
      <c r="Q126" s="140">
        <v>5.2999999999999998E-4</v>
      </c>
      <c r="R126" s="140">
        <f>Q126*H126</f>
        <v>7.4199999999999995E-3</v>
      </c>
      <c r="S126" s="140">
        <v>0</v>
      </c>
      <c r="T126" s="141">
        <f>S126*H126</f>
        <v>0</v>
      </c>
      <c r="AR126" s="12" t="s">
        <v>196</v>
      </c>
      <c r="AT126" s="12" t="s">
        <v>128</v>
      </c>
      <c r="AU126" s="12" t="s">
        <v>76</v>
      </c>
      <c r="AY126" s="12" t="s">
        <v>125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2" t="s">
        <v>74</v>
      </c>
      <c r="BK126" s="142">
        <f>ROUND(I126*H126,2)</f>
        <v>0</v>
      </c>
      <c r="BL126" s="12" t="s">
        <v>196</v>
      </c>
      <c r="BM126" s="12" t="s">
        <v>506</v>
      </c>
    </row>
    <row r="127" spans="2:65" s="10" customFormat="1" ht="22.9" customHeight="1">
      <c r="B127" s="121"/>
      <c r="D127" s="122" t="s">
        <v>65</v>
      </c>
      <c r="E127" s="131" t="s">
        <v>507</v>
      </c>
      <c r="F127" s="131" t="s">
        <v>508</v>
      </c>
      <c r="J127" s="132">
        <f>BK127</f>
        <v>0</v>
      </c>
      <c r="L127" s="121"/>
      <c r="M127" s="125"/>
      <c r="N127" s="126"/>
      <c r="O127" s="126"/>
      <c r="P127" s="127">
        <f>SUM(P128:P138)</f>
        <v>44.321999999999989</v>
      </c>
      <c r="Q127" s="126"/>
      <c r="R127" s="127">
        <f>SUM(R128:R138)</f>
        <v>0.10677</v>
      </c>
      <c r="S127" s="126"/>
      <c r="T127" s="128">
        <f>SUM(T128:T138)</f>
        <v>0.39680000000000004</v>
      </c>
      <c r="AR127" s="122" t="s">
        <v>76</v>
      </c>
      <c r="AT127" s="129" t="s">
        <v>65</v>
      </c>
      <c r="AU127" s="129" t="s">
        <v>74</v>
      </c>
      <c r="AY127" s="122" t="s">
        <v>125</v>
      </c>
      <c r="BK127" s="130">
        <f>SUM(BK128:BK138)</f>
        <v>0</v>
      </c>
    </row>
    <row r="128" spans="2:65" s="1" customFormat="1" ht="16.5" customHeight="1">
      <c r="B128" s="106"/>
      <c r="C128" s="133" t="s">
        <v>210</v>
      </c>
      <c r="D128" s="133" t="s">
        <v>128</v>
      </c>
      <c r="E128" s="134" t="s">
        <v>509</v>
      </c>
      <c r="F128" s="135" t="s">
        <v>510</v>
      </c>
      <c r="G128" s="136" t="s">
        <v>143</v>
      </c>
      <c r="H128" s="137">
        <v>124</v>
      </c>
      <c r="I128" s="138"/>
      <c r="J128" s="138">
        <f t="shared" ref="J128:J138" si="10">ROUND(I128*H128,2)</f>
        <v>0</v>
      </c>
      <c r="K128" s="135" t="s">
        <v>157</v>
      </c>
      <c r="L128" s="25"/>
      <c r="M128" s="45" t="s">
        <v>1</v>
      </c>
      <c r="N128" s="139" t="s">
        <v>37</v>
      </c>
      <c r="O128" s="140">
        <v>5.2999999999999999E-2</v>
      </c>
      <c r="P128" s="140">
        <f t="shared" ref="P128:P138" si="11">O128*H128</f>
        <v>6.5720000000000001</v>
      </c>
      <c r="Q128" s="140">
        <v>2.0000000000000002E-5</v>
      </c>
      <c r="R128" s="140">
        <f t="shared" ref="R128:R138" si="12">Q128*H128</f>
        <v>2.48E-3</v>
      </c>
      <c r="S128" s="140">
        <v>3.2000000000000002E-3</v>
      </c>
      <c r="T128" s="141">
        <f t="shared" ref="T128:T138" si="13">S128*H128</f>
        <v>0.39680000000000004</v>
      </c>
      <c r="AR128" s="12" t="s">
        <v>196</v>
      </c>
      <c r="AT128" s="12" t="s">
        <v>128</v>
      </c>
      <c r="AU128" s="12" t="s">
        <v>76</v>
      </c>
      <c r="AY128" s="12" t="s">
        <v>125</v>
      </c>
      <c r="BE128" s="142">
        <f t="shared" ref="BE128:BE138" si="14">IF(N128="základní",J128,0)</f>
        <v>0</v>
      </c>
      <c r="BF128" s="142">
        <f t="shared" ref="BF128:BF138" si="15">IF(N128="snížená",J128,0)</f>
        <v>0</v>
      </c>
      <c r="BG128" s="142">
        <f t="shared" ref="BG128:BG138" si="16">IF(N128="zákl. přenesená",J128,0)</f>
        <v>0</v>
      </c>
      <c r="BH128" s="142">
        <f t="shared" ref="BH128:BH138" si="17">IF(N128="sníž. přenesená",J128,0)</f>
        <v>0</v>
      </c>
      <c r="BI128" s="142">
        <f t="shared" ref="BI128:BI138" si="18">IF(N128="nulová",J128,0)</f>
        <v>0</v>
      </c>
      <c r="BJ128" s="12" t="s">
        <v>74</v>
      </c>
      <c r="BK128" s="142">
        <f t="shared" ref="BK128:BK138" si="19">ROUND(I128*H128,2)</f>
        <v>0</v>
      </c>
      <c r="BL128" s="12" t="s">
        <v>196</v>
      </c>
      <c r="BM128" s="12" t="s">
        <v>511</v>
      </c>
    </row>
    <row r="129" spans="2:65" s="1" customFormat="1" ht="16.5" customHeight="1">
      <c r="B129" s="106"/>
      <c r="C129" s="133" t="s">
        <v>214</v>
      </c>
      <c r="D129" s="133" t="s">
        <v>128</v>
      </c>
      <c r="E129" s="134" t="s">
        <v>512</v>
      </c>
      <c r="F129" s="135" t="s">
        <v>513</v>
      </c>
      <c r="G129" s="136" t="s">
        <v>514</v>
      </c>
      <c r="H129" s="137">
        <v>1</v>
      </c>
      <c r="I129" s="138"/>
      <c r="J129" s="138">
        <f t="shared" si="10"/>
        <v>0</v>
      </c>
      <c r="K129" s="135" t="s">
        <v>1</v>
      </c>
      <c r="L129" s="25"/>
      <c r="M129" s="45" t="s">
        <v>1</v>
      </c>
      <c r="N129" s="139" t="s">
        <v>37</v>
      </c>
      <c r="O129" s="140">
        <v>2.1000000000000001E-2</v>
      </c>
      <c r="P129" s="140">
        <f t="shared" si="11"/>
        <v>2.1000000000000001E-2</v>
      </c>
      <c r="Q129" s="140">
        <v>0</v>
      </c>
      <c r="R129" s="140">
        <f t="shared" si="12"/>
        <v>0</v>
      </c>
      <c r="S129" s="140">
        <v>0</v>
      </c>
      <c r="T129" s="141">
        <f t="shared" si="13"/>
        <v>0</v>
      </c>
      <c r="AR129" s="12" t="s">
        <v>196</v>
      </c>
      <c r="AT129" s="12" t="s">
        <v>128</v>
      </c>
      <c r="AU129" s="12" t="s">
        <v>76</v>
      </c>
      <c r="AY129" s="12" t="s">
        <v>125</v>
      </c>
      <c r="BE129" s="142">
        <f t="shared" si="14"/>
        <v>0</v>
      </c>
      <c r="BF129" s="142">
        <f t="shared" si="15"/>
        <v>0</v>
      </c>
      <c r="BG129" s="142">
        <f t="shared" si="16"/>
        <v>0</v>
      </c>
      <c r="BH129" s="142">
        <f t="shared" si="17"/>
        <v>0</v>
      </c>
      <c r="BI129" s="142">
        <f t="shared" si="18"/>
        <v>0</v>
      </c>
      <c r="BJ129" s="12" t="s">
        <v>74</v>
      </c>
      <c r="BK129" s="142">
        <f t="shared" si="19"/>
        <v>0</v>
      </c>
      <c r="BL129" s="12" t="s">
        <v>196</v>
      </c>
      <c r="BM129" s="12" t="s">
        <v>515</v>
      </c>
    </row>
    <row r="130" spans="2:65" s="1" customFormat="1" ht="16.5" customHeight="1">
      <c r="B130" s="106"/>
      <c r="C130" s="143" t="s">
        <v>218</v>
      </c>
      <c r="D130" s="143" t="s">
        <v>201</v>
      </c>
      <c r="E130" s="144" t="s">
        <v>516</v>
      </c>
      <c r="F130" s="145" t="s">
        <v>517</v>
      </c>
      <c r="G130" s="146" t="s">
        <v>131</v>
      </c>
      <c r="H130" s="147">
        <v>4</v>
      </c>
      <c r="I130" s="148"/>
      <c r="J130" s="148">
        <f t="shared" si="10"/>
        <v>0</v>
      </c>
      <c r="K130" s="145" t="s">
        <v>1</v>
      </c>
      <c r="L130" s="149"/>
      <c r="M130" s="150" t="s">
        <v>1</v>
      </c>
      <c r="N130" s="151" t="s">
        <v>37</v>
      </c>
      <c r="O130" s="140">
        <v>0</v>
      </c>
      <c r="P130" s="140">
        <f t="shared" si="11"/>
        <v>0</v>
      </c>
      <c r="Q130" s="140">
        <v>5.0000000000000002E-5</v>
      </c>
      <c r="R130" s="140">
        <f t="shared" si="12"/>
        <v>2.0000000000000001E-4</v>
      </c>
      <c r="S130" s="140">
        <v>0</v>
      </c>
      <c r="T130" s="141">
        <f t="shared" si="13"/>
        <v>0</v>
      </c>
      <c r="AR130" s="12" t="s">
        <v>204</v>
      </c>
      <c r="AT130" s="12" t="s">
        <v>201</v>
      </c>
      <c r="AU130" s="12" t="s">
        <v>76</v>
      </c>
      <c r="AY130" s="12" t="s">
        <v>125</v>
      </c>
      <c r="BE130" s="142">
        <f t="shared" si="14"/>
        <v>0</v>
      </c>
      <c r="BF130" s="142">
        <f t="shared" si="15"/>
        <v>0</v>
      </c>
      <c r="BG130" s="142">
        <f t="shared" si="16"/>
        <v>0</v>
      </c>
      <c r="BH130" s="142">
        <f t="shared" si="17"/>
        <v>0</v>
      </c>
      <c r="BI130" s="142">
        <f t="shared" si="18"/>
        <v>0</v>
      </c>
      <c r="BJ130" s="12" t="s">
        <v>74</v>
      </c>
      <c r="BK130" s="142">
        <f t="shared" si="19"/>
        <v>0</v>
      </c>
      <c r="BL130" s="12" t="s">
        <v>196</v>
      </c>
      <c r="BM130" s="12" t="s">
        <v>518</v>
      </c>
    </row>
    <row r="131" spans="2:65" s="1" customFormat="1" ht="16.5" customHeight="1">
      <c r="B131" s="106"/>
      <c r="C131" s="133" t="s">
        <v>7</v>
      </c>
      <c r="D131" s="133" t="s">
        <v>128</v>
      </c>
      <c r="E131" s="134" t="s">
        <v>519</v>
      </c>
      <c r="F131" s="135" t="s">
        <v>520</v>
      </c>
      <c r="G131" s="136" t="s">
        <v>143</v>
      </c>
      <c r="H131" s="137">
        <v>66</v>
      </c>
      <c r="I131" s="138"/>
      <c r="J131" s="138">
        <f t="shared" si="10"/>
        <v>0</v>
      </c>
      <c r="K131" s="135" t="s">
        <v>157</v>
      </c>
      <c r="L131" s="25"/>
      <c r="M131" s="45" t="s">
        <v>1</v>
      </c>
      <c r="N131" s="139" t="s">
        <v>37</v>
      </c>
      <c r="O131" s="140">
        <v>0.24099999999999999</v>
      </c>
      <c r="P131" s="140">
        <f t="shared" si="11"/>
        <v>15.905999999999999</v>
      </c>
      <c r="Q131" s="140">
        <v>4.4999999999999999E-4</v>
      </c>
      <c r="R131" s="140">
        <f t="shared" si="12"/>
        <v>2.9700000000000001E-2</v>
      </c>
      <c r="S131" s="140">
        <v>0</v>
      </c>
      <c r="T131" s="141">
        <f t="shared" si="13"/>
        <v>0</v>
      </c>
      <c r="AR131" s="12" t="s">
        <v>196</v>
      </c>
      <c r="AT131" s="12" t="s">
        <v>128</v>
      </c>
      <c r="AU131" s="12" t="s">
        <v>76</v>
      </c>
      <c r="AY131" s="12" t="s">
        <v>125</v>
      </c>
      <c r="BE131" s="142">
        <f t="shared" si="14"/>
        <v>0</v>
      </c>
      <c r="BF131" s="142">
        <f t="shared" si="15"/>
        <v>0</v>
      </c>
      <c r="BG131" s="142">
        <f t="shared" si="16"/>
        <v>0</v>
      </c>
      <c r="BH131" s="142">
        <f t="shared" si="17"/>
        <v>0</v>
      </c>
      <c r="BI131" s="142">
        <f t="shared" si="18"/>
        <v>0</v>
      </c>
      <c r="BJ131" s="12" t="s">
        <v>74</v>
      </c>
      <c r="BK131" s="142">
        <f t="shared" si="19"/>
        <v>0</v>
      </c>
      <c r="BL131" s="12" t="s">
        <v>196</v>
      </c>
      <c r="BM131" s="12" t="s">
        <v>521</v>
      </c>
    </row>
    <row r="132" spans="2:65" s="1" customFormat="1" ht="16.5" customHeight="1">
      <c r="B132" s="106"/>
      <c r="C132" s="133" t="s">
        <v>225</v>
      </c>
      <c r="D132" s="133" t="s">
        <v>128</v>
      </c>
      <c r="E132" s="134" t="s">
        <v>522</v>
      </c>
      <c r="F132" s="135" t="s">
        <v>523</v>
      </c>
      <c r="G132" s="136" t="s">
        <v>143</v>
      </c>
      <c r="H132" s="137">
        <v>21</v>
      </c>
      <c r="I132" s="138"/>
      <c r="J132" s="138">
        <f t="shared" si="10"/>
        <v>0</v>
      </c>
      <c r="K132" s="135" t="s">
        <v>157</v>
      </c>
      <c r="L132" s="25"/>
      <c r="M132" s="45" t="s">
        <v>1</v>
      </c>
      <c r="N132" s="139" t="s">
        <v>37</v>
      </c>
      <c r="O132" s="140">
        <v>0.24099999999999999</v>
      </c>
      <c r="P132" s="140">
        <f t="shared" si="11"/>
        <v>5.0609999999999999</v>
      </c>
      <c r="Q132" s="140">
        <v>6.7000000000000002E-4</v>
      </c>
      <c r="R132" s="140">
        <f t="shared" si="12"/>
        <v>1.4070000000000001E-2</v>
      </c>
      <c r="S132" s="140">
        <v>0</v>
      </c>
      <c r="T132" s="141">
        <f t="shared" si="13"/>
        <v>0</v>
      </c>
      <c r="AR132" s="12" t="s">
        <v>196</v>
      </c>
      <c r="AT132" s="12" t="s">
        <v>128</v>
      </c>
      <c r="AU132" s="12" t="s">
        <v>76</v>
      </c>
      <c r="AY132" s="12" t="s">
        <v>125</v>
      </c>
      <c r="BE132" s="142">
        <f t="shared" si="14"/>
        <v>0</v>
      </c>
      <c r="BF132" s="142">
        <f t="shared" si="15"/>
        <v>0</v>
      </c>
      <c r="BG132" s="142">
        <f t="shared" si="16"/>
        <v>0</v>
      </c>
      <c r="BH132" s="142">
        <f t="shared" si="17"/>
        <v>0</v>
      </c>
      <c r="BI132" s="142">
        <f t="shared" si="18"/>
        <v>0</v>
      </c>
      <c r="BJ132" s="12" t="s">
        <v>74</v>
      </c>
      <c r="BK132" s="142">
        <f t="shared" si="19"/>
        <v>0</v>
      </c>
      <c r="BL132" s="12" t="s">
        <v>196</v>
      </c>
      <c r="BM132" s="12" t="s">
        <v>524</v>
      </c>
    </row>
    <row r="133" spans="2:65" s="1" customFormat="1" ht="16.5" customHeight="1">
      <c r="B133" s="106"/>
      <c r="C133" s="133" t="s">
        <v>232</v>
      </c>
      <c r="D133" s="133" t="s">
        <v>128</v>
      </c>
      <c r="E133" s="134" t="s">
        <v>525</v>
      </c>
      <c r="F133" s="135" t="s">
        <v>526</v>
      </c>
      <c r="G133" s="136" t="s">
        <v>143</v>
      </c>
      <c r="H133" s="137">
        <v>37</v>
      </c>
      <c r="I133" s="138"/>
      <c r="J133" s="138">
        <f t="shared" si="10"/>
        <v>0</v>
      </c>
      <c r="K133" s="135" t="s">
        <v>157</v>
      </c>
      <c r="L133" s="25"/>
      <c r="M133" s="45" t="s">
        <v>1</v>
      </c>
      <c r="N133" s="139" t="s">
        <v>37</v>
      </c>
      <c r="O133" s="140">
        <v>0.24099999999999999</v>
      </c>
      <c r="P133" s="140">
        <f t="shared" si="11"/>
        <v>8.9169999999999998</v>
      </c>
      <c r="Q133" s="140">
        <v>1.24E-3</v>
      </c>
      <c r="R133" s="140">
        <f t="shared" si="12"/>
        <v>4.5879999999999997E-2</v>
      </c>
      <c r="S133" s="140">
        <v>0</v>
      </c>
      <c r="T133" s="141">
        <f t="shared" si="13"/>
        <v>0</v>
      </c>
      <c r="AR133" s="12" t="s">
        <v>196</v>
      </c>
      <c r="AT133" s="12" t="s">
        <v>128</v>
      </c>
      <c r="AU133" s="12" t="s">
        <v>76</v>
      </c>
      <c r="AY133" s="12" t="s">
        <v>125</v>
      </c>
      <c r="BE133" s="142">
        <f t="shared" si="14"/>
        <v>0</v>
      </c>
      <c r="BF133" s="142">
        <f t="shared" si="15"/>
        <v>0</v>
      </c>
      <c r="BG133" s="142">
        <f t="shared" si="16"/>
        <v>0</v>
      </c>
      <c r="BH133" s="142">
        <f t="shared" si="17"/>
        <v>0</v>
      </c>
      <c r="BI133" s="142">
        <f t="shared" si="18"/>
        <v>0</v>
      </c>
      <c r="BJ133" s="12" t="s">
        <v>74</v>
      </c>
      <c r="BK133" s="142">
        <f t="shared" si="19"/>
        <v>0</v>
      </c>
      <c r="BL133" s="12" t="s">
        <v>196</v>
      </c>
      <c r="BM133" s="12" t="s">
        <v>527</v>
      </c>
    </row>
    <row r="134" spans="2:65" s="1" customFormat="1" ht="16.5" customHeight="1">
      <c r="B134" s="106"/>
      <c r="C134" s="133" t="s">
        <v>236</v>
      </c>
      <c r="D134" s="133" t="s">
        <v>128</v>
      </c>
      <c r="E134" s="134" t="s">
        <v>528</v>
      </c>
      <c r="F134" s="135" t="s">
        <v>529</v>
      </c>
      <c r="G134" s="136" t="s">
        <v>143</v>
      </c>
      <c r="H134" s="137">
        <v>3</v>
      </c>
      <c r="I134" s="138"/>
      <c r="J134" s="138">
        <f t="shared" si="10"/>
        <v>0</v>
      </c>
      <c r="K134" s="135" t="s">
        <v>1</v>
      </c>
      <c r="L134" s="25"/>
      <c r="M134" s="45" t="s">
        <v>1</v>
      </c>
      <c r="N134" s="139" t="s">
        <v>37</v>
      </c>
      <c r="O134" s="140">
        <v>0.24099999999999999</v>
      </c>
      <c r="P134" s="140">
        <f t="shared" si="11"/>
        <v>0.72299999999999998</v>
      </c>
      <c r="Q134" s="140">
        <v>6.8000000000000005E-4</v>
      </c>
      <c r="R134" s="140">
        <f t="shared" si="12"/>
        <v>2.0400000000000001E-3</v>
      </c>
      <c r="S134" s="140">
        <v>0</v>
      </c>
      <c r="T134" s="141">
        <f t="shared" si="13"/>
        <v>0</v>
      </c>
      <c r="AR134" s="12" t="s">
        <v>196</v>
      </c>
      <c r="AT134" s="12" t="s">
        <v>128</v>
      </c>
      <c r="AU134" s="12" t="s">
        <v>76</v>
      </c>
      <c r="AY134" s="12" t="s">
        <v>125</v>
      </c>
      <c r="BE134" s="142">
        <f t="shared" si="14"/>
        <v>0</v>
      </c>
      <c r="BF134" s="142">
        <f t="shared" si="15"/>
        <v>0</v>
      </c>
      <c r="BG134" s="142">
        <f t="shared" si="16"/>
        <v>0</v>
      </c>
      <c r="BH134" s="142">
        <f t="shared" si="17"/>
        <v>0</v>
      </c>
      <c r="BI134" s="142">
        <f t="shared" si="18"/>
        <v>0</v>
      </c>
      <c r="BJ134" s="12" t="s">
        <v>74</v>
      </c>
      <c r="BK134" s="142">
        <f t="shared" si="19"/>
        <v>0</v>
      </c>
      <c r="BL134" s="12" t="s">
        <v>196</v>
      </c>
      <c r="BM134" s="12" t="s">
        <v>530</v>
      </c>
    </row>
    <row r="135" spans="2:65" s="1" customFormat="1" ht="16.5" customHeight="1">
      <c r="B135" s="106"/>
      <c r="C135" s="133" t="s">
        <v>240</v>
      </c>
      <c r="D135" s="133" t="s">
        <v>128</v>
      </c>
      <c r="E135" s="134" t="s">
        <v>531</v>
      </c>
      <c r="F135" s="135" t="s">
        <v>532</v>
      </c>
      <c r="G135" s="136" t="s">
        <v>143</v>
      </c>
      <c r="H135" s="137">
        <v>4</v>
      </c>
      <c r="I135" s="138"/>
      <c r="J135" s="138">
        <f t="shared" si="10"/>
        <v>0</v>
      </c>
      <c r="K135" s="135" t="s">
        <v>1</v>
      </c>
      <c r="L135" s="25"/>
      <c r="M135" s="45" t="s">
        <v>1</v>
      </c>
      <c r="N135" s="139" t="s">
        <v>37</v>
      </c>
      <c r="O135" s="140">
        <v>0.24099999999999999</v>
      </c>
      <c r="P135" s="140">
        <f t="shared" si="11"/>
        <v>0.96399999999999997</v>
      </c>
      <c r="Q135" s="140">
        <v>1.24E-3</v>
      </c>
      <c r="R135" s="140">
        <f t="shared" si="12"/>
        <v>4.96E-3</v>
      </c>
      <c r="S135" s="140">
        <v>0</v>
      </c>
      <c r="T135" s="141">
        <f t="shared" si="13"/>
        <v>0</v>
      </c>
      <c r="AR135" s="12" t="s">
        <v>196</v>
      </c>
      <c r="AT135" s="12" t="s">
        <v>128</v>
      </c>
      <c r="AU135" s="12" t="s">
        <v>76</v>
      </c>
      <c r="AY135" s="12" t="s">
        <v>125</v>
      </c>
      <c r="BE135" s="142">
        <f t="shared" si="14"/>
        <v>0</v>
      </c>
      <c r="BF135" s="142">
        <f t="shared" si="15"/>
        <v>0</v>
      </c>
      <c r="BG135" s="142">
        <f t="shared" si="16"/>
        <v>0</v>
      </c>
      <c r="BH135" s="142">
        <f t="shared" si="17"/>
        <v>0</v>
      </c>
      <c r="BI135" s="142">
        <f t="shared" si="18"/>
        <v>0</v>
      </c>
      <c r="BJ135" s="12" t="s">
        <v>74</v>
      </c>
      <c r="BK135" s="142">
        <f t="shared" si="19"/>
        <v>0</v>
      </c>
      <c r="BL135" s="12" t="s">
        <v>196</v>
      </c>
      <c r="BM135" s="12" t="s">
        <v>533</v>
      </c>
    </row>
    <row r="136" spans="2:65" s="1" customFormat="1" ht="16.5" customHeight="1">
      <c r="B136" s="106"/>
      <c r="C136" s="133" t="s">
        <v>244</v>
      </c>
      <c r="D136" s="133" t="s">
        <v>128</v>
      </c>
      <c r="E136" s="134" t="s">
        <v>534</v>
      </c>
      <c r="F136" s="135" t="s">
        <v>535</v>
      </c>
      <c r="G136" s="136" t="s">
        <v>143</v>
      </c>
      <c r="H136" s="137">
        <v>6</v>
      </c>
      <c r="I136" s="138"/>
      <c r="J136" s="138">
        <f t="shared" si="10"/>
        <v>0</v>
      </c>
      <c r="K136" s="135" t="s">
        <v>1</v>
      </c>
      <c r="L136" s="25"/>
      <c r="M136" s="45" t="s">
        <v>1</v>
      </c>
      <c r="N136" s="139" t="s">
        <v>37</v>
      </c>
      <c r="O136" s="140">
        <v>0.24099999999999999</v>
      </c>
      <c r="P136" s="140">
        <f t="shared" si="11"/>
        <v>1.446</v>
      </c>
      <c r="Q136" s="140">
        <v>1.24E-3</v>
      </c>
      <c r="R136" s="140">
        <f t="shared" si="12"/>
        <v>7.4400000000000004E-3</v>
      </c>
      <c r="S136" s="140">
        <v>0</v>
      </c>
      <c r="T136" s="141">
        <f t="shared" si="13"/>
        <v>0</v>
      </c>
      <c r="AR136" s="12" t="s">
        <v>196</v>
      </c>
      <c r="AT136" s="12" t="s">
        <v>128</v>
      </c>
      <c r="AU136" s="12" t="s">
        <v>76</v>
      </c>
      <c r="AY136" s="12" t="s">
        <v>125</v>
      </c>
      <c r="BE136" s="142">
        <f t="shared" si="14"/>
        <v>0</v>
      </c>
      <c r="BF136" s="142">
        <f t="shared" si="15"/>
        <v>0</v>
      </c>
      <c r="BG136" s="142">
        <f t="shared" si="16"/>
        <v>0</v>
      </c>
      <c r="BH136" s="142">
        <f t="shared" si="17"/>
        <v>0</v>
      </c>
      <c r="BI136" s="142">
        <f t="shared" si="18"/>
        <v>0</v>
      </c>
      <c r="BJ136" s="12" t="s">
        <v>74</v>
      </c>
      <c r="BK136" s="142">
        <f t="shared" si="19"/>
        <v>0</v>
      </c>
      <c r="BL136" s="12" t="s">
        <v>196</v>
      </c>
      <c r="BM136" s="12" t="s">
        <v>536</v>
      </c>
    </row>
    <row r="137" spans="2:65" s="1" customFormat="1" ht="16.5" customHeight="1">
      <c r="B137" s="106"/>
      <c r="C137" s="133" t="s">
        <v>248</v>
      </c>
      <c r="D137" s="133" t="s">
        <v>128</v>
      </c>
      <c r="E137" s="134" t="s">
        <v>537</v>
      </c>
      <c r="F137" s="135" t="s">
        <v>538</v>
      </c>
      <c r="G137" s="136" t="s">
        <v>143</v>
      </c>
      <c r="H137" s="137">
        <v>124</v>
      </c>
      <c r="I137" s="138"/>
      <c r="J137" s="138">
        <f t="shared" si="10"/>
        <v>0</v>
      </c>
      <c r="K137" s="135" t="s">
        <v>157</v>
      </c>
      <c r="L137" s="25"/>
      <c r="M137" s="45" t="s">
        <v>1</v>
      </c>
      <c r="N137" s="139" t="s">
        <v>37</v>
      </c>
      <c r="O137" s="140">
        <v>3.7999999999999999E-2</v>
      </c>
      <c r="P137" s="140">
        <f t="shared" si="11"/>
        <v>4.7119999999999997</v>
      </c>
      <c r="Q137" s="140">
        <v>0</v>
      </c>
      <c r="R137" s="140">
        <f t="shared" si="12"/>
        <v>0</v>
      </c>
      <c r="S137" s="140">
        <v>0</v>
      </c>
      <c r="T137" s="141">
        <f t="shared" si="13"/>
        <v>0</v>
      </c>
      <c r="AR137" s="12" t="s">
        <v>196</v>
      </c>
      <c r="AT137" s="12" t="s">
        <v>128</v>
      </c>
      <c r="AU137" s="12" t="s">
        <v>76</v>
      </c>
      <c r="AY137" s="12" t="s">
        <v>125</v>
      </c>
      <c r="BE137" s="142">
        <f t="shared" si="14"/>
        <v>0</v>
      </c>
      <c r="BF137" s="142">
        <f t="shared" si="15"/>
        <v>0</v>
      </c>
      <c r="BG137" s="142">
        <f t="shared" si="16"/>
        <v>0</v>
      </c>
      <c r="BH137" s="142">
        <f t="shared" si="17"/>
        <v>0</v>
      </c>
      <c r="BI137" s="142">
        <f t="shared" si="18"/>
        <v>0</v>
      </c>
      <c r="BJ137" s="12" t="s">
        <v>74</v>
      </c>
      <c r="BK137" s="142">
        <f t="shared" si="19"/>
        <v>0</v>
      </c>
      <c r="BL137" s="12" t="s">
        <v>196</v>
      </c>
      <c r="BM137" s="12" t="s">
        <v>539</v>
      </c>
    </row>
    <row r="138" spans="2:65" s="1" customFormat="1" ht="16.5" customHeight="1">
      <c r="B138" s="106"/>
      <c r="C138" s="133" t="s">
        <v>252</v>
      </c>
      <c r="D138" s="133" t="s">
        <v>128</v>
      </c>
      <c r="E138" s="134" t="s">
        <v>540</v>
      </c>
      <c r="F138" s="135" t="s">
        <v>541</v>
      </c>
      <c r="G138" s="136" t="s">
        <v>228</v>
      </c>
      <c r="H138" s="137">
        <v>868.05200000000002</v>
      </c>
      <c r="I138" s="138"/>
      <c r="J138" s="138">
        <f t="shared" si="10"/>
        <v>0</v>
      </c>
      <c r="K138" s="135" t="s">
        <v>157</v>
      </c>
      <c r="L138" s="25"/>
      <c r="M138" s="45" t="s">
        <v>1</v>
      </c>
      <c r="N138" s="139" t="s">
        <v>37</v>
      </c>
      <c r="O138" s="140">
        <v>0</v>
      </c>
      <c r="P138" s="140">
        <f t="shared" si="11"/>
        <v>0</v>
      </c>
      <c r="Q138" s="140">
        <v>0</v>
      </c>
      <c r="R138" s="140">
        <f t="shared" si="12"/>
        <v>0</v>
      </c>
      <c r="S138" s="140">
        <v>0</v>
      </c>
      <c r="T138" s="141">
        <f t="shared" si="13"/>
        <v>0</v>
      </c>
      <c r="AR138" s="12" t="s">
        <v>196</v>
      </c>
      <c r="AT138" s="12" t="s">
        <v>128</v>
      </c>
      <c r="AU138" s="12" t="s">
        <v>76</v>
      </c>
      <c r="AY138" s="12" t="s">
        <v>125</v>
      </c>
      <c r="BE138" s="142">
        <f t="shared" si="14"/>
        <v>0</v>
      </c>
      <c r="BF138" s="142">
        <f t="shared" si="15"/>
        <v>0</v>
      </c>
      <c r="BG138" s="142">
        <f t="shared" si="16"/>
        <v>0</v>
      </c>
      <c r="BH138" s="142">
        <f t="shared" si="17"/>
        <v>0</v>
      </c>
      <c r="BI138" s="142">
        <f t="shared" si="18"/>
        <v>0</v>
      </c>
      <c r="BJ138" s="12" t="s">
        <v>74</v>
      </c>
      <c r="BK138" s="142">
        <f t="shared" si="19"/>
        <v>0</v>
      </c>
      <c r="BL138" s="12" t="s">
        <v>196</v>
      </c>
      <c r="BM138" s="12" t="s">
        <v>542</v>
      </c>
    </row>
    <row r="139" spans="2:65" s="10" customFormat="1" ht="22.9" customHeight="1">
      <c r="B139" s="121"/>
      <c r="D139" s="122" t="s">
        <v>65</v>
      </c>
      <c r="E139" s="131" t="s">
        <v>543</v>
      </c>
      <c r="F139" s="131" t="s">
        <v>544</v>
      </c>
      <c r="J139" s="132">
        <f>BK139</f>
        <v>0</v>
      </c>
      <c r="L139" s="121"/>
      <c r="M139" s="125"/>
      <c r="N139" s="126"/>
      <c r="O139" s="126"/>
      <c r="P139" s="127">
        <f>SUM(P140:P151)</f>
        <v>17.224000000000004</v>
      </c>
      <c r="Q139" s="126"/>
      <c r="R139" s="127">
        <f>SUM(R140:R151)</f>
        <v>1.746E-2</v>
      </c>
      <c r="S139" s="126"/>
      <c r="T139" s="128">
        <f>SUM(T140:T151)</f>
        <v>6.1600000000000002E-2</v>
      </c>
      <c r="AR139" s="122" t="s">
        <v>76</v>
      </c>
      <c r="AT139" s="129" t="s">
        <v>65</v>
      </c>
      <c r="AU139" s="129" t="s">
        <v>74</v>
      </c>
      <c r="AY139" s="122" t="s">
        <v>125</v>
      </c>
      <c r="BK139" s="130">
        <f>SUM(BK140:BK151)</f>
        <v>0</v>
      </c>
    </row>
    <row r="140" spans="2:65" s="1" customFormat="1" ht="16.5" customHeight="1">
      <c r="B140" s="106"/>
      <c r="C140" s="133" t="s">
        <v>256</v>
      </c>
      <c r="D140" s="133" t="s">
        <v>128</v>
      </c>
      <c r="E140" s="134" t="s">
        <v>545</v>
      </c>
      <c r="F140" s="135" t="s">
        <v>546</v>
      </c>
      <c r="G140" s="136" t="s">
        <v>131</v>
      </c>
      <c r="H140" s="137">
        <v>4</v>
      </c>
      <c r="I140" s="138"/>
      <c r="J140" s="138">
        <f t="shared" ref="J140:J151" si="20">ROUND(I140*H140,2)</f>
        <v>0</v>
      </c>
      <c r="K140" s="135" t="s">
        <v>547</v>
      </c>
      <c r="L140" s="25"/>
      <c r="M140" s="45" t="s">
        <v>1</v>
      </c>
      <c r="N140" s="139" t="s">
        <v>37</v>
      </c>
      <c r="O140" s="140">
        <v>8.3000000000000004E-2</v>
      </c>
      <c r="P140" s="140">
        <f t="shared" ref="P140:P151" si="21">O140*H140</f>
        <v>0.33200000000000002</v>
      </c>
      <c r="Q140" s="140">
        <v>2.2000000000000001E-4</v>
      </c>
      <c r="R140" s="140">
        <f t="shared" ref="R140:R151" si="22">Q140*H140</f>
        <v>8.8000000000000003E-4</v>
      </c>
      <c r="S140" s="140">
        <v>0</v>
      </c>
      <c r="T140" s="141">
        <f t="shared" ref="T140:T151" si="23">S140*H140</f>
        <v>0</v>
      </c>
      <c r="AR140" s="12" t="s">
        <v>196</v>
      </c>
      <c r="AT140" s="12" t="s">
        <v>128</v>
      </c>
      <c r="AU140" s="12" t="s">
        <v>76</v>
      </c>
      <c r="AY140" s="12" t="s">
        <v>125</v>
      </c>
      <c r="BE140" s="142">
        <f t="shared" ref="BE140:BE151" si="24">IF(N140="základní",J140,0)</f>
        <v>0</v>
      </c>
      <c r="BF140" s="142">
        <f t="shared" ref="BF140:BF151" si="25">IF(N140="snížená",J140,0)</f>
        <v>0</v>
      </c>
      <c r="BG140" s="142">
        <f t="shared" ref="BG140:BG151" si="26">IF(N140="zákl. přenesená",J140,0)</f>
        <v>0</v>
      </c>
      <c r="BH140" s="142">
        <f t="shared" ref="BH140:BH151" si="27">IF(N140="sníž. přenesená",J140,0)</f>
        <v>0</v>
      </c>
      <c r="BI140" s="142">
        <f t="shared" ref="BI140:BI151" si="28">IF(N140="nulová",J140,0)</f>
        <v>0</v>
      </c>
      <c r="BJ140" s="12" t="s">
        <v>74</v>
      </c>
      <c r="BK140" s="142">
        <f t="shared" ref="BK140:BK151" si="29">ROUND(I140*H140,2)</f>
        <v>0</v>
      </c>
      <c r="BL140" s="12" t="s">
        <v>196</v>
      </c>
      <c r="BM140" s="12" t="s">
        <v>548</v>
      </c>
    </row>
    <row r="141" spans="2:65" s="1" customFormat="1" ht="16.5" customHeight="1">
      <c r="B141" s="106"/>
      <c r="C141" s="133" t="s">
        <v>260</v>
      </c>
      <c r="D141" s="133" t="s">
        <v>128</v>
      </c>
      <c r="E141" s="134" t="s">
        <v>549</v>
      </c>
      <c r="F141" s="135" t="s">
        <v>550</v>
      </c>
      <c r="G141" s="136" t="s">
        <v>131</v>
      </c>
      <c r="H141" s="137">
        <v>28</v>
      </c>
      <c r="I141" s="138"/>
      <c r="J141" s="138">
        <f t="shared" si="20"/>
        <v>0</v>
      </c>
      <c r="K141" s="135" t="s">
        <v>157</v>
      </c>
      <c r="L141" s="25"/>
      <c r="M141" s="45" t="s">
        <v>1</v>
      </c>
      <c r="N141" s="139" t="s">
        <v>37</v>
      </c>
      <c r="O141" s="140">
        <v>0.312</v>
      </c>
      <c r="P141" s="140">
        <f t="shared" si="21"/>
        <v>8.7360000000000007</v>
      </c>
      <c r="Q141" s="140">
        <v>1.7000000000000001E-4</v>
      </c>
      <c r="R141" s="140">
        <f t="shared" si="22"/>
        <v>4.7600000000000003E-3</v>
      </c>
      <c r="S141" s="140">
        <v>2.2000000000000001E-3</v>
      </c>
      <c r="T141" s="141">
        <f t="shared" si="23"/>
        <v>6.1600000000000002E-2</v>
      </c>
      <c r="AR141" s="12" t="s">
        <v>196</v>
      </c>
      <c r="AT141" s="12" t="s">
        <v>128</v>
      </c>
      <c r="AU141" s="12" t="s">
        <v>76</v>
      </c>
      <c r="AY141" s="12" t="s">
        <v>125</v>
      </c>
      <c r="BE141" s="142">
        <f t="shared" si="24"/>
        <v>0</v>
      </c>
      <c r="BF141" s="142">
        <f t="shared" si="25"/>
        <v>0</v>
      </c>
      <c r="BG141" s="142">
        <f t="shared" si="26"/>
        <v>0</v>
      </c>
      <c r="BH141" s="142">
        <f t="shared" si="27"/>
        <v>0</v>
      </c>
      <c r="BI141" s="142">
        <f t="shared" si="28"/>
        <v>0</v>
      </c>
      <c r="BJ141" s="12" t="s">
        <v>74</v>
      </c>
      <c r="BK141" s="142">
        <f t="shared" si="29"/>
        <v>0</v>
      </c>
      <c r="BL141" s="12" t="s">
        <v>196</v>
      </c>
      <c r="BM141" s="12" t="s">
        <v>551</v>
      </c>
    </row>
    <row r="142" spans="2:65" s="1" customFormat="1" ht="16.5" customHeight="1">
      <c r="B142" s="106"/>
      <c r="C142" s="133" t="s">
        <v>264</v>
      </c>
      <c r="D142" s="133" t="s">
        <v>128</v>
      </c>
      <c r="E142" s="134" t="s">
        <v>552</v>
      </c>
      <c r="F142" s="135" t="s">
        <v>553</v>
      </c>
      <c r="G142" s="136" t="s">
        <v>131</v>
      </c>
      <c r="H142" s="137">
        <v>18</v>
      </c>
      <c r="I142" s="138"/>
      <c r="J142" s="138">
        <f t="shared" si="20"/>
        <v>0</v>
      </c>
      <c r="K142" s="135" t="s">
        <v>157</v>
      </c>
      <c r="L142" s="25"/>
      <c r="M142" s="45" t="s">
        <v>1</v>
      </c>
      <c r="N142" s="139" t="s">
        <v>37</v>
      </c>
      <c r="O142" s="140">
        <v>0.16500000000000001</v>
      </c>
      <c r="P142" s="140">
        <f t="shared" si="21"/>
        <v>2.97</v>
      </c>
      <c r="Q142" s="140">
        <v>8.0000000000000007E-5</v>
      </c>
      <c r="R142" s="140">
        <f t="shared" si="22"/>
        <v>1.4400000000000001E-3</v>
      </c>
      <c r="S142" s="140">
        <v>0</v>
      </c>
      <c r="T142" s="141">
        <f t="shared" si="23"/>
        <v>0</v>
      </c>
      <c r="AR142" s="12" t="s">
        <v>196</v>
      </c>
      <c r="AT142" s="12" t="s">
        <v>128</v>
      </c>
      <c r="AU142" s="12" t="s">
        <v>76</v>
      </c>
      <c r="AY142" s="12" t="s">
        <v>125</v>
      </c>
      <c r="BE142" s="142">
        <f t="shared" si="24"/>
        <v>0</v>
      </c>
      <c r="BF142" s="142">
        <f t="shared" si="25"/>
        <v>0</v>
      </c>
      <c r="BG142" s="142">
        <f t="shared" si="26"/>
        <v>0</v>
      </c>
      <c r="BH142" s="142">
        <f t="shared" si="27"/>
        <v>0</v>
      </c>
      <c r="BI142" s="142">
        <f t="shared" si="28"/>
        <v>0</v>
      </c>
      <c r="BJ142" s="12" t="s">
        <v>74</v>
      </c>
      <c r="BK142" s="142">
        <f t="shared" si="29"/>
        <v>0</v>
      </c>
      <c r="BL142" s="12" t="s">
        <v>196</v>
      </c>
      <c r="BM142" s="12" t="s">
        <v>554</v>
      </c>
    </row>
    <row r="143" spans="2:65" s="1" customFormat="1" ht="16.5" customHeight="1">
      <c r="B143" s="106"/>
      <c r="C143" s="143" t="s">
        <v>204</v>
      </c>
      <c r="D143" s="143" t="s">
        <v>201</v>
      </c>
      <c r="E143" s="144" t="s">
        <v>555</v>
      </c>
      <c r="F143" s="145" t="s">
        <v>556</v>
      </c>
      <c r="G143" s="146" t="s">
        <v>131</v>
      </c>
      <c r="H143" s="147">
        <v>4</v>
      </c>
      <c r="I143" s="148"/>
      <c r="J143" s="148">
        <f t="shared" si="20"/>
        <v>0</v>
      </c>
      <c r="K143" s="145" t="s">
        <v>157</v>
      </c>
      <c r="L143" s="149"/>
      <c r="M143" s="150" t="s">
        <v>1</v>
      </c>
      <c r="N143" s="151" t="s">
        <v>37</v>
      </c>
      <c r="O143" s="140">
        <v>0</v>
      </c>
      <c r="P143" s="140">
        <f t="shared" si="21"/>
        <v>0</v>
      </c>
      <c r="Q143" s="140">
        <v>1.9000000000000001E-4</v>
      </c>
      <c r="R143" s="140">
        <f t="shared" si="22"/>
        <v>7.6000000000000004E-4</v>
      </c>
      <c r="S143" s="140">
        <v>0</v>
      </c>
      <c r="T143" s="141">
        <f t="shared" si="23"/>
        <v>0</v>
      </c>
      <c r="AR143" s="12" t="s">
        <v>204</v>
      </c>
      <c r="AT143" s="12" t="s">
        <v>201</v>
      </c>
      <c r="AU143" s="12" t="s">
        <v>76</v>
      </c>
      <c r="AY143" s="12" t="s">
        <v>125</v>
      </c>
      <c r="BE143" s="142">
        <f t="shared" si="24"/>
        <v>0</v>
      </c>
      <c r="BF143" s="142">
        <f t="shared" si="25"/>
        <v>0</v>
      </c>
      <c r="BG143" s="142">
        <f t="shared" si="26"/>
        <v>0</v>
      </c>
      <c r="BH143" s="142">
        <f t="shared" si="27"/>
        <v>0</v>
      </c>
      <c r="BI143" s="142">
        <f t="shared" si="28"/>
        <v>0</v>
      </c>
      <c r="BJ143" s="12" t="s">
        <v>74</v>
      </c>
      <c r="BK143" s="142">
        <f t="shared" si="29"/>
        <v>0</v>
      </c>
      <c r="BL143" s="12" t="s">
        <v>196</v>
      </c>
      <c r="BM143" s="12" t="s">
        <v>557</v>
      </c>
    </row>
    <row r="144" spans="2:65" s="1" customFormat="1" ht="16.5" customHeight="1">
      <c r="B144" s="106"/>
      <c r="C144" s="143" t="s">
        <v>271</v>
      </c>
      <c r="D144" s="143" t="s">
        <v>201</v>
      </c>
      <c r="E144" s="144" t="s">
        <v>558</v>
      </c>
      <c r="F144" s="145" t="s">
        <v>559</v>
      </c>
      <c r="G144" s="146" t="s">
        <v>131</v>
      </c>
      <c r="H144" s="147">
        <v>14</v>
      </c>
      <c r="I144" s="148"/>
      <c r="J144" s="148">
        <f t="shared" si="20"/>
        <v>0</v>
      </c>
      <c r="K144" s="145" t="s">
        <v>1</v>
      </c>
      <c r="L144" s="149"/>
      <c r="M144" s="150" t="s">
        <v>1</v>
      </c>
      <c r="N144" s="151" t="s">
        <v>37</v>
      </c>
      <c r="O144" s="140">
        <v>0</v>
      </c>
      <c r="P144" s="140">
        <f t="shared" si="21"/>
        <v>0</v>
      </c>
      <c r="Q144" s="140">
        <v>0</v>
      </c>
      <c r="R144" s="140">
        <f t="shared" si="22"/>
        <v>0</v>
      </c>
      <c r="S144" s="140">
        <v>0</v>
      </c>
      <c r="T144" s="141">
        <f t="shared" si="23"/>
        <v>0</v>
      </c>
      <c r="AR144" s="12" t="s">
        <v>204</v>
      </c>
      <c r="AT144" s="12" t="s">
        <v>201</v>
      </c>
      <c r="AU144" s="12" t="s">
        <v>76</v>
      </c>
      <c r="AY144" s="12" t="s">
        <v>125</v>
      </c>
      <c r="BE144" s="142">
        <f t="shared" si="24"/>
        <v>0</v>
      </c>
      <c r="BF144" s="142">
        <f t="shared" si="25"/>
        <v>0</v>
      </c>
      <c r="BG144" s="142">
        <f t="shared" si="26"/>
        <v>0</v>
      </c>
      <c r="BH144" s="142">
        <f t="shared" si="27"/>
        <v>0</v>
      </c>
      <c r="BI144" s="142">
        <f t="shared" si="28"/>
        <v>0</v>
      </c>
      <c r="BJ144" s="12" t="s">
        <v>74</v>
      </c>
      <c r="BK144" s="142">
        <f t="shared" si="29"/>
        <v>0</v>
      </c>
      <c r="BL144" s="12" t="s">
        <v>196</v>
      </c>
      <c r="BM144" s="12" t="s">
        <v>560</v>
      </c>
    </row>
    <row r="145" spans="2:65" s="1" customFormat="1" ht="16.5" customHeight="1">
      <c r="B145" s="106"/>
      <c r="C145" s="133" t="s">
        <v>275</v>
      </c>
      <c r="D145" s="133" t="s">
        <v>128</v>
      </c>
      <c r="E145" s="134" t="s">
        <v>561</v>
      </c>
      <c r="F145" s="135" t="s">
        <v>562</v>
      </c>
      <c r="G145" s="136" t="s">
        <v>131</v>
      </c>
      <c r="H145" s="137">
        <v>2</v>
      </c>
      <c r="I145" s="138"/>
      <c r="J145" s="138">
        <f t="shared" si="20"/>
        <v>0</v>
      </c>
      <c r="K145" s="135" t="s">
        <v>547</v>
      </c>
      <c r="L145" s="25"/>
      <c r="M145" s="45" t="s">
        <v>1</v>
      </c>
      <c r="N145" s="139" t="s">
        <v>37</v>
      </c>
      <c r="O145" s="140">
        <v>0.22700000000000001</v>
      </c>
      <c r="P145" s="140">
        <f t="shared" si="21"/>
        <v>0.45400000000000001</v>
      </c>
      <c r="Q145" s="140">
        <v>1.4999999999999999E-4</v>
      </c>
      <c r="R145" s="140">
        <f t="shared" si="22"/>
        <v>2.9999999999999997E-4</v>
      </c>
      <c r="S145" s="140">
        <v>0</v>
      </c>
      <c r="T145" s="141">
        <f t="shared" si="23"/>
        <v>0</v>
      </c>
      <c r="AR145" s="12" t="s">
        <v>196</v>
      </c>
      <c r="AT145" s="12" t="s">
        <v>128</v>
      </c>
      <c r="AU145" s="12" t="s">
        <v>76</v>
      </c>
      <c r="AY145" s="12" t="s">
        <v>125</v>
      </c>
      <c r="BE145" s="142">
        <f t="shared" si="24"/>
        <v>0</v>
      </c>
      <c r="BF145" s="142">
        <f t="shared" si="25"/>
        <v>0</v>
      </c>
      <c r="BG145" s="142">
        <f t="shared" si="26"/>
        <v>0</v>
      </c>
      <c r="BH145" s="142">
        <f t="shared" si="27"/>
        <v>0</v>
      </c>
      <c r="BI145" s="142">
        <f t="shared" si="28"/>
        <v>0</v>
      </c>
      <c r="BJ145" s="12" t="s">
        <v>74</v>
      </c>
      <c r="BK145" s="142">
        <f t="shared" si="29"/>
        <v>0</v>
      </c>
      <c r="BL145" s="12" t="s">
        <v>196</v>
      </c>
      <c r="BM145" s="12" t="s">
        <v>563</v>
      </c>
    </row>
    <row r="146" spans="2:65" s="1" customFormat="1" ht="16.5" customHeight="1">
      <c r="B146" s="106"/>
      <c r="C146" s="143" t="s">
        <v>279</v>
      </c>
      <c r="D146" s="143" t="s">
        <v>201</v>
      </c>
      <c r="E146" s="144" t="s">
        <v>564</v>
      </c>
      <c r="F146" s="145" t="s">
        <v>565</v>
      </c>
      <c r="G146" s="146" t="s">
        <v>131</v>
      </c>
      <c r="H146" s="147">
        <v>2</v>
      </c>
      <c r="I146" s="148"/>
      <c r="J146" s="148">
        <f t="shared" si="20"/>
        <v>0</v>
      </c>
      <c r="K146" s="145" t="s">
        <v>547</v>
      </c>
      <c r="L146" s="149"/>
      <c r="M146" s="150" t="s">
        <v>1</v>
      </c>
      <c r="N146" s="151" t="s">
        <v>37</v>
      </c>
      <c r="O146" s="140">
        <v>0</v>
      </c>
      <c r="P146" s="140">
        <f t="shared" si="21"/>
        <v>0</v>
      </c>
      <c r="Q146" s="140">
        <v>4.8000000000000001E-4</v>
      </c>
      <c r="R146" s="140">
        <f t="shared" si="22"/>
        <v>9.6000000000000002E-4</v>
      </c>
      <c r="S146" s="140">
        <v>0</v>
      </c>
      <c r="T146" s="141">
        <f t="shared" si="23"/>
        <v>0</v>
      </c>
      <c r="AR146" s="12" t="s">
        <v>204</v>
      </c>
      <c r="AT146" s="12" t="s">
        <v>201</v>
      </c>
      <c r="AU146" s="12" t="s">
        <v>76</v>
      </c>
      <c r="AY146" s="12" t="s">
        <v>125</v>
      </c>
      <c r="BE146" s="142">
        <f t="shared" si="24"/>
        <v>0</v>
      </c>
      <c r="BF146" s="142">
        <f t="shared" si="25"/>
        <v>0</v>
      </c>
      <c r="BG146" s="142">
        <f t="shared" si="26"/>
        <v>0</v>
      </c>
      <c r="BH146" s="142">
        <f t="shared" si="27"/>
        <v>0</v>
      </c>
      <c r="BI146" s="142">
        <f t="shared" si="28"/>
        <v>0</v>
      </c>
      <c r="BJ146" s="12" t="s">
        <v>74</v>
      </c>
      <c r="BK146" s="142">
        <f t="shared" si="29"/>
        <v>0</v>
      </c>
      <c r="BL146" s="12" t="s">
        <v>196</v>
      </c>
      <c r="BM146" s="12" t="s">
        <v>566</v>
      </c>
    </row>
    <row r="147" spans="2:65" s="1" customFormat="1" ht="16.5" customHeight="1">
      <c r="B147" s="106"/>
      <c r="C147" s="133" t="s">
        <v>283</v>
      </c>
      <c r="D147" s="133" t="s">
        <v>128</v>
      </c>
      <c r="E147" s="134" t="s">
        <v>567</v>
      </c>
      <c r="F147" s="135" t="s">
        <v>568</v>
      </c>
      <c r="G147" s="136" t="s">
        <v>131</v>
      </c>
      <c r="H147" s="137">
        <v>3</v>
      </c>
      <c r="I147" s="138"/>
      <c r="J147" s="138">
        <f t="shared" si="20"/>
        <v>0</v>
      </c>
      <c r="K147" s="135" t="s">
        <v>157</v>
      </c>
      <c r="L147" s="25"/>
      <c r="M147" s="45" t="s">
        <v>1</v>
      </c>
      <c r="N147" s="139" t="s">
        <v>37</v>
      </c>
      <c r="O147" s="140">
        <v>6.2E-2</v>
      </c>
      <c r="P147" s="140">
        <f t="shared" si="21"/>
        <v>0.186</v>
      </c>
      <c r="Q147" s="140">
        <v>6.0000000000000002E-5</v>
      </c>
      <c r="R147" s="140">
        <f t="shared" si="22"/>
        <v>1.8000000000000001E-4</v>
      </c>
      <c r="S147" s="140">
        <v>0</v>
      </c>
      <c r="T147" s="141">
        <f t="shared" si="23"/>
        <v>0</v>
      </c>
      <c r="AR147" s="12" t="s">
        <v>196</v>
      </c>
      <c r="AT147" s="12" t="s">
        <v>128</v>
      </c>
      <c r="AU147" s="12" t="s">
        <v>76</v>
      </c>
      <c r="AY147" s="12" t="s">
        <v>125</v>
      </c>
      <c r="BE147" s="142">
        <f t="shared" si="24"/>
        <v>0</v>
      </c>
      <c r="BF147" s="142">
        <f t="shared" si="25"/>
        <v>0</v>
      </c>
      <c r="BG147" s="142">
        <f t="shared" si="26"/>
        <v>0</v>
      </c>
      <c r="BH147" s="142">
        <f t="shared" si="27"/>
        <v>0</v>
      </c>
      <c r="BI147" s="142">
        <f t="shared" si="28"/>
        <v>0</v>
      </c>
      <c r="BJ147" s="12" t="s">
        <v>74</v>
      </c>
      <c r="BK147" s="142">
        <f t="shared" si="29"/>
        <v>0</v>
      </c>
      <c r="BL147" s="12" t="s">
        <v>196</v>
      </c>
      <c r="BM147" s="12" t="s">
        <v>569</v>
      </c>
    </row>
    <row r="148" spans="2:65" s="1" customFormat="1" ht="16.5" customHeight="1">
      <c r="B148" s="106"/>
      <c r="C148" s="133" t="s">
        <v>287</v>
      </c>
      <c r="D148" s="133" t="s">
        <v>128</v>
      </c>
      <c r="E148" s="134" t="s">
        <v>570</v>
      </c>
      <c r="F148" s="135" t="s">
        <v>571</v>
      </c>
      <c r="G148" s="136" t="s">
        <v>131</v>
      </c>
      <c r="H148" s="137">
        <v>2</v>
      </c>
      <c r="I148" s="138"/>
      <c r="J148" s="138">
        <f t="shared" si="20"/>
        <v>0</v>
      </c>
      <c r="K148" s="135" t="s">
        <v>157</v>
      </c>
      <c r="L148" s="25"/>
      <c r="M148" s="45" t="s">
        <v>1</v>
      </c>
      <c r="N148" s="139" t="s">
        <v>37</v>
      </c>
      <c r="O148" s="140">
        <v>0.10299999999999999</v>
      </c>
      <c r="P148" s="140">
        <f t="shared" si="21"/>
        <v>0.20599999999999999</v>
      </c>
      <c r="Q148" s="140">
        <v>2.4000000000000001E-4</v>
      </c>
      <c r="R148" s="140">
        <f t="shared" si="22"/>
        <v>4.8000000000000001E-4</v>
      </c>
      <c r="S148" s="140">
        <v>0</v>
      </c>
      <c r="T148" s="141">
        <f t="shared" si="23"/>
        <v>0</v>
      </c>
      <c r="AR148" s="12" t="s">
        <v>196</v>
      </c>
      <c r="AT148" s="12" t="s">
        <v>128</v>
      </c>
      <c r="AU148" s="12" t="s">
        <v>76</v>
      </c>
      <c r="AY148" s="12" t="s">
        <v>125</v>
      </c>
      <c r="BE148" s="142">
        <f t="shared" si="24"/>
        <v>0</v>
      </c>
      <c r="BF148" s="142">
        <f t="shared" si="25"/>
        <v>0</v>
      </c>
      <c r="BG148" s="142">
        <f t="shared" si="26"/>
        <v>0</v>
      </c>
      <c r="BH148" s="142">
        <f t="shared" si="27"/>
        <v>0</v>
      </c>
      <c r="BI148" s="142">
        <f t="shared" si="28"/>
        <v>0</v>
      </c>
      <c r="BJ148" s="12" t="s">
        <v>74</v>
      </c>
      <c r="BK148" s="142">
        <f t="shared" si="29"/>
        <v>0</v>
      </c>
      <c r="BL148" s="12" t="s">
        <v>196</v>
      </c>
      <c r="BM148" s="12" t="s">
        <v>572</v>
      </c>
    </row>
    <row r="149" spans="2:65" s="1" customFormat="1" ht="16.5" customHeight="1">
      <c r="B149" s="106"/>
      <c r="C149" s="133" t="s">
        <v>291</v>
      </c>
      <c r="D149" s="133" t="s">
        <v>128</v>
      </c>
      <c r="E149" s="134" t="s">
        <v>573</v>
      </c>
      <c r="F149" s="135" t="s">
        <v>574</v>
      </c>
      <c r="G149" s="136" t="s">
        <v>359</v>
      </c>
      <c r="H149" s="137">
        <v>14</v>
      </c>
      <c r="I149" s="138"/>
      <c r="J149" s="138">
        <f t="shared" si="20"/>
        <v>0</v>
      </c>
      <c r="K149" s="135" t="s">
        <v>1</v>
      </c>
      <c r="L149" s="25"/>
      <c r="M149" s="45" t="s">
        <v>1</v>
      </c>
      <c r="N149" s="139" t="s">
        <v>37</v>
      </c>
      <c r="O149" s="140">
        <v>0.2</v>
      </c>
      <c r="P149" s="140">
        <f t="shared" si="21"/>
        <v>2.8000000000000003</v>
      </c>
      <c r="Q149" s="140">
        <v>2.7E-4</v>
      </c>
      <c r="R149" s="140">
        <f t="shared" si="22"/>
        <v>3.7799999999999999E-3</v>
      </c>
      <c r="S149" s="140">
        <v>0</v>
      </c>
      <c r="T149" s="141">
        <f t="shared" si="23"/>
        <v>0</v>
      </c>
      <c r="AR149" s="12" t="s">
        <v>196</v>
      </c>
      <c r="AT149" s="12" t="s">
        <v>128</v>
      </c>
      <c r="AU149" s="12" t="s">
        <v>76</v>
      </c>
      <c r="AY149" s="12" t="s">
        <v>125</v>
      </c>
      <c r="BE149" s="142">
        <f t="shared" si="24"/>
        <v>0</v>
      </c>
      <c r="BF149" s="142">
        <f t="shared" si="25"/>
        <v>0</v>
      </c>
      <c r="BG149" s="142">
        <f t="shared" si="26"/>
        <v>0</v>
      </c>
      <c r="BH149" s="142">
        <f t="shared" si="27"/>
        <v>0</v>
      </c>
      <c r="BI149" s="142">
        <f t="shared" si="28"/>
        <v>0</v>
      </c>
      <c r="BJ149" s="12" t="s">
        <v>74</v>
      </c>
      <c r="BK149" s="142">
        <f t="shared" si="29"/>
        <v>0</v>
      </c>
      <c r="BL149" s="12" t="s">
        <v>196</v>
      </c>
      <c r="BM149" s="12" t="s">
        <v>575</v>
      </c>
    </row>
    <row r="150" spans="2:65" s="1" customFormat="1" ht="16.5" customHeight="1">
      <c r="B150" s="106"/>
      <c r="C150" s="133" t="s">
        <v>295</v>
      </c>
      <c r="D150" s="133" t="s">
        <v>128</v>
      </c>
      <c r="E150" s="134" t="s">
        <v>576</v>
      </c>
      <c r="F150" s="135" t="s">
        <v>577</v>
      </c>
      <c r="G150" s="136" t="s">
        <v>131</v>
      </c>
      <c r="H150" s="137">
        <v>14</v>
      </c>
      <c r="I150" s="138"/>
      <c r="J150" s="138">
        <f t="shared" si="20"/>
        <v>0</v>
      </c>
      <c r="K150" s="135" t="s">
        <v>157</v>
      </c>
      <c r="L150" s="25"/>
      <c r="M150" s="45" t="s">
        <v>1</v>
      </c>
      <c r="N150" s="139" t="s">
        <v>37</v>
      </c>
      <c r="O150" s="140">
        <v>0.11</v>
      </c>
      <c r="P150" s="140">
        <f t="shared" si="21"/>
        <v>1.54</v>
      </c>
      <c r="Q150" s="140">
        <v>2.7999999999999998E-4</v>
      </c>
      <c r="R150" s="140">
        <f t="shared" si="22"/>
        <v>3.9199999999999999E-3</v>
      </c>
      <c r="S150" s="140">
        <v>0</v>
      </c>
      <c r="T150" s="141">
        <f t="shared" si="23"/>
        <v>0</v>
      </c>
      <c r="AR150" s="12" t="s">
        <v>196</v>
      </c>
      <c r="AT150" s="12" t="s">
        <v>128</v>
      </c>
      <c r="AU150" s="12" t="s">
        <v>76</v>
      </c>
      <c r="AY150" s="12" t="s">
        <v>125</v>
      </c>
      <c r="BE150" s="142">
        <f t="shared" si="24"/>
        <v>0</v>
      </c>
      <c r="BF150" s="142">
        <f t="shared" si="25"/>
        <v>0</v>
      </c>
      <c r="BG150" s="142">
        <f t="shared" si="26"/>
        <v>0</v>
      </c>
      <c r="BH150" s="142">
        <f t="shared" si="27"/>
        <v>0</v>
      </c>
      <c r="BI150" s="142">
        <f t="shared" si="28"/>
        <v>0</v>
      </c>
      <c r="BJ150" s="12" t="s">
        <v>74</v>
      </c>
      <c r="BK150" s="142">
        <f t="shared" si="29"/>
        <v>0</v>
      </c>
      <c r="BL150" s="12" t="s">
        <v>196</v>
      </c>
      <c r="BM150" s="12" t="s">
        <v>578</v>
      </c>
    </row>
    <row r="151" spans="2:65" s="1" customFormat="1" ht="16.5" customHeight="1">
      <c r="B151" s="106"/>
      <c r="C151" s="133" t="s">
        <v>301</v>
      </c>
      <c r="D151" s="133" t="s">
        <v>128</v>
      </c>
      <c r="E151" s="134" t="s">
        <v>579</v>
      </c>
      <c r="F151" s="135" t="s">
        <v>580</v>
      </c>
      <c r="G151" s="136" t="s">
        <v>228</v>
      </c>
      <c r="H151" s="137">
        <v>273.69099999999997</v>
      </c>
      <c r="I151" s="138"/>
      <c r="J151" s="138">
        <f t="shared" si="20"/>
        <v>0</v>
      </c>
      <c r="K151" s="135" t="s">
        <v>157</v>
      </c>
      <c r="L151" s="25"/>
      <c r="M151" s="45" t="s">
        <v>1</v>
      </c>
      <c r="N151" s="139" t="s">
        <v>37</v>
      </c>
      <c r="O151" s="140">
        <v>0</v>
      </c>
      <c r="P151" s="140">
        <f t="shared" si="21"/>
        <v>0</v>
      </c>
      <c r="Q151" s="140">
        <v>0</v>
      </c>
      <c r="R151" s="140">
        <f t="shared" si="22"/>
        <v>0</v>
      </c>
      <c r="S151" s="140">
        <v>0</v>
      </c>
      <c r="T151" s="141">
        <f t="shared" si="23"/>
        <v>0</v>
      </c>
      <c r="AR151" s="12" t="s">
        <v>196</v>
      </c>
      <c r="AT151" s="12" t="s">
        <v>128</v>
      </c>
      <c r="AU151" s="12" t="s">
        <v>76</v>
      </c>
      <c r="AY151" s="12" t="s">
        <v>125</v>
      </c>
      <c r="BE151" s="142">
        <f t="shared" si="24"/>
        <v>0</v>
      </c>
      <c r="BF151" s="142">
        <f t="shared" si="25"/>
        <v>0</v>
      </c>
      <c r="BG151" s="142">
        <f t="shared" si="26"/>
        <v>0</v>
      </c>
      <c r="BH151" s="142">
        <f t="shared" si="27"/>
        <v>0</v>
      </c>
      <c r="BI151" s="142">
        <f t="shared" si="28"/>
        <v>0</v>
      </c>
      <c r="BJ151" s="12" t="s">
        <v>74</v>
      </c>
      <c r="BK151" s="142">
        <f t="shared" si="29"/>
        <v>0</v>
      </c>
      <c r="BL151" s="12" t="s">
        <v>196</v>
      </c>
      <c r="BM151" s="12" t="s">
        <v>581</v>
      </c>
    </row>
    <row r="152" spans="2:65" s="10" customFormat="1" ht="22.9" customHeight="1">
      <c r="B152" s="121"/>
      <c r="D152" s="122" t="s">
        <v>65</v>
      </c>
      <c r="E152" s="131" t="s">
        <v>582</v>
      </c>
      <c r="F152" s="131" t="s">
        <v>583</v>
      </c>
      <c r="J152" s="132">
        <f>BK152</f>
        <v>0</v>
      </c>
      <c r="L152" s="121"/>
      <c r="M152" s="125"/>
      <c r="N152" s="126"/>
      <c r="O152" s="126"/>
      <c r="P152" s="127">
        <f>SUM(P153:P161)</f>
        <v>24.766999999999999</v>
      </c>
      <c r="Q152" s="126"/>
      <c r="R152" s="127">
        <f>SUM(R153:R161)</f>
        <v>0.25867000000000001</v>
      </c>
      <c r="S152" s="126"/>
      <c r="T152" s="128">
        <f>SUM(T153:T161)</f>
        <v>0.45649000000000001</v>
      </c>
      <c r="AR152" s="122" t="s">
        <v>76</v>
      </c>
      <c r="AT152" s="129" t="s">
        <v>65</v>
      </c>
      <c r="AU152" s="129" t="s">
        <v>74</v>
      </c>
      <c r="AY152" s="122" t="s">
        <v>125</v>
      </c>
      <c r="BK152" s="130">
        <f>SUM(BK153:BK161)</f>
        <v>0</v>
      </c>
    </row>
    <row r="153" spans="2:65" s="1" customFormat="1" ht="16.5" customHeight="1">
      <c r="B153" s="106"/>
      <c r="C153" s="133" t="s">
        <v>305</v>
      </c>
      <c r="D153" s="133" t="s">
        <v>128</v>
      </c>
      <c r="E153" s="134" t="s">
        <v>584</v>
      </c>
      <c r="F153" s="135" t="s">
        <v>585</v>
      </c>
      <c r="G153" s="136" t="s">
        <v>131</v>
      </c>
      <c r="H153" s="137">
        <v>28</v>
      </c>
      <c r="I153" s="138"/>
      <c r="J153" s="138">
        <f t="shared" ref="J153:J161" si="30">ROUND(I153*H153,2)</f>
        <v>0</v>
      </c>
      <c r="K153" s="135" t="s">
        <v>547</v>
      </c>
      <c r="L153" s="25"/>
      <c r="M153" s="45" t="s">
        <v>1</v>
      </c>
      <c r="N153" s="139" t="s">
        <v>37</v>
      </c>
      <c r="O153" s="140">
        <v>0.26800000000000002</v>
      </c>
      <c r="P153" s="140">
        <f t="shared" ref="P153:P161" si="31">O153*H153</f>
        <v>7.5040000000000004</v>
      </c>
      <c r="Q153" s="140">
        <v>0</v>
      </c>
      <c r="R153" s="140">
        <f t="shared" ref="R153:R161" si="32">Q153*H153</f>
        <v>0</v>
      </c>
      <c r="S153" s="140">
        <v>0</v>
      </c>
      <c r="T153" s="141">
        <f t="shared" ref="T153:T161" si="33">S153*H153</f>
        <v>0</v>
      </c>
      <c r="AR153" s="12" t="s">
        <v>196</v>
      </c>
      <c r="AT153" s="12" t="s">
        <v>128</v>
      </c>
      <c r="AU153" s="12" t="s">
        <v>76</v>
      </c>
      <c r="AY153" s="12" t="s">
        <v>125</v>
      </c>
      <c r="BE153" s="142">
        <f t="shared" ref="BE153:BE161" si="34">IF(N153="základní",J153,0)</f>
        <v>0</v>
      </c>
      <c r="BF153" s="142">
        <f t="shared" ref="BF153:BF161" si="35">IF(N153="snížená",J153,0)</f>
        <v>0</v>
      </c>
      <c r="BG153" s="142">
        <f t="shared" ref="BG153:BG161" si="36">IF(N153="zákl. přenesená",J153,0)</f>
        <v>0</v>
      </c>
      <c r="BH153" s="142">
        <f t="shared" ref="BH153:BH161" si="37">IF(N153="sníž. přenesená",J153,0)</f>
        <v>0</v>
      </c>
      <c r="BI153" s="142">
        <f t="shared" ref="BI153:BI161" si="38">IF(N153="nulová",J153,0)</f>
        <v>0</v>
      </c>
      <c r="BJ153" s="12" t="s">
        <v>74</v>
      </c>
      <c r="BK153" s="142">
        <f t="shared" ref="BK153:BK161" si="39">ROUND(I153*H153,2)</f>
        <v>0</v>
      </c>
      <c r="BL153" s="12" t="s">
        <v>196</v>
      </c>
      <c r="BM153" s="12" t="s">
        <v>586</v>
      </c>
    </row>
    <row r="154" spans="2:65" s="1" customFormat="1" ht="16.5" customHeight="1">
      <c r="B154" s="106"/>
      <c r="C154" s="133" t="s">
        <v>310</v>
      </c>
      <c r="D154" s="133" t="s">
        <v>128</v>
      </c>
      <c r="E154" s="134" t="s">
        <v>587</v>
      </c>
      <c r="F154" s="135" t="s">
        <v>588</v>
      </c>
      <c r="G154" s="136" t="s">
        <v>589</v>
      </c>
      <c r="H154" s="137">
        <v>8</v>
      </c>
      <c r="I154" s="138"/>
      <c r="J154" s="138">
        <f t="shared" si="30"/>
        <v>0</v>
      </c>
      <c r="K154" s="135" t="s">
        <v>1</v>
      </c>
      <c r="L154" s="25"/>
      <c r="M154" s="45" t="s">
        <v>1</v>
      </c>
      <c r="N154" s="139" t="s">
        <v>37</v>
      </c>
      <c r="O154" s="140">
        <v>8.2000000000000003E-2</v>
      </c>
      <c r="P154" s="140">
        <f t="shared" si="31"/>
        <v>0.65600000000000003</v>
      </c>
      <c r="Q154" s="140">
        <v>0</v>
      </c>
      <c r="R154" s="140">
        <f t="shared" si="32"/>
        <v>0</v>
      </c>
      <c r="S154" s="140">
        <v>2.3800000000000002E-2</v>
      </c>
      <c r="T154" s="141">
        <f t="shared" si="33"/>
        <v>0.19040000000000001</v>
      </c>
      <c r="AR154" s="12" t="s">
        <v>196</v>
      </c>
      <c r="AT154" s="12" t="s">
        <v>128</v>
      </c>
      <c r="AU154" s="12" t="s">
        <v>76</v>
      </c>
      <c r="AY154" s="12" t="s">
        <v>125</v>
      </c>
      <c r="BE154" s="142">
        <f t="shared" si="34"/>
        <v>0</v>
      </c>
      <c r="BF154" s="142">
        <f t="shared" si="35"/>
        <v>0</v>
      </c>
      <c r="BG154" s="142">
        <f t="shared" si="36"/>
        <v>0</v>
      </c>
      <c r="BH154" s="142">
        <f t="shared" si="37"/>
        <v>0</v>
      </c>
      <c r="BI154" s="142">
        <f t="shared" si="38"/>
        <v>0</v>
      </c>
      <c r="BJ154" s="12" t="s">
        <v>74</v>
      </c>
      <c r="BK154" s="142">
        <f t="shared" si="39"/>
        <v>0</v>
      </c>
      <c r="BL154" s="12" t="s">
        <v>196</v>
      </c>
      <c r="BM154" s="12" t="s">
        <v>590</v>
      </c>
    </row>
    <row r="155" spans="2:65" s="1" customFormat="1" ht="16.5" customHeight="1">
      <c r="B155" s="106"/>
      <c r="C155" s="133" t="s">
        <v>314</v>
      </c>
      <c r="D155" s="133" t="s">
        <v>128</v>
      </c>
      <c r="E155" s="134" t="s">
        <v>591</v>
      </c>
      <c r="F155" s="135" t="s">
        <v>592</v>
      </c>
      <c r="G155" s="136" t="s">
        <v>131</v>
      </c>
      <c r="H155" s="137">
        <v>11</v>
      </c>
      <c r="I155" s="138"/>
      <c r="J155" s="138">
        <f t="shared" si="30"/>
        <v>0</v>
      </c>
      <c r="K155" s="135" t="s">
        <v>157</v>
      </c>
      <c r="L155" s="25"/>
      <c r="M155" s="45" t="s">
        <v>1</v>
      </c>
      <c r="N155" s="139" t="s">
        <v>37</v>
      </c>
      <c r="O155" s="140">
        <v>0.92900000000000005</v>
      </c>
      <c r="P155" s="140">
        <f t="shared" si="31"/>
        <v>10.219000000000001</v>
      </c>
      <c r="Q155" s="140">
        <v>0</v>
      </c>
      <c r="R155" s="140">
        <f t="shared" si="32"/>
        <v>0</v>
      </c>
      <c r="S155" s="140">
        <v>0</v>
      </c>
      <c r="T155" s="141">
        <f t="shared" si="33"/>
        <v>0</v>
      </c>
      <c r="AR155" s="12" t="s">
        <v>196</v>
      </c>
      <c r="AT155" s="12" t="s">
        <v>128</v>
      </c>
      <c r="AU155" s="12" t="s">
        <v>76</v>
      </c>
      <c r="AY155" s="12" t="s">
        <v>125</v>
      </c>
      <c r="BE155" s="142">
        <f t="shared" si="34"/>
        <v>0</v>
      </c>
      <c r="BF155" s="142">
        <f t="shared" si="35"/>
        <v>0</v>
      </c>
      <c r="BG155" s="142">
        <f t="shared" si="36"/>
        <v>0</v>
      </c>
      <c r="BH155" s="142">
        <f t="shared" si="37"/>
        <v>0</v>
      </c>
      <c r="BI155" s="142">
        <f t="shared" si="38"/>
        <v>0</v>
      </c>
      <c r="BJ155" s="12" t="s">
        <v>74</v>
      </c>
      <c r="BK155" s="142">
        <f t="shared" si="39"/>
        <v>0</v>
      </c>
      <c r="BL155" s="12" t="s">
        <v>196</v>
      </c>
      <c r="BM155" s="12" t="s">
        <v>593</v>
      </c>
    </row>
    <row r="156" spans="2:65" s="1" customFormat="1" ht="16.5" customHeight="1">
      <c r="B156" s="106"/>
      <c r="C156" s="143" t="s">
        <v>318</v>
      </c>
      <c r="D156" s="143" t="s">
        <v>201</v>
      </c>
      <c r="E156" s="144" t="s">
        <v>594</v>
      </c>
      <c r="F156" s="145" t="s">
        <v>595</v>
      </c>
      <c r="G156" s="146" t="s">
        <v>131</v>
      </c>
      <c r="H156" s="147">
        <v>3</v>
      </c>
      <c r="I156" s="148"/>
      <c r="J156" s="148">
        <f t="shared" si="30"/>
        <v>0</v>
      </c>
      <c r="K156" s="145" t="s">
        <v>157</v>
      </c>
      <c r="L156" s="149"/>
      <c r="M156" s="150" t="s">
        <v>1</v>
      </c>
      <c r="N156" s="151" t="s">
        <v>37</v>
      </c>
      <c r="O156" s="140">
        <v>0</v>
      </c>
      <c r="P156" s="140">
        <f t="shared" si="31"/>
        <v>0</v>
      </c>
      <c r="Q156" s="140">
        <v>1.6299999999999999E-2</v>
      </c>
      <c r="R156" s="140">
        <f t="shared" si="32"/>
        <v>4.8899999999999999E-2</v>
      </c>
      <c r="S156" s="140">
        <v>0</v>
      </c>
      <c r="T156" s="141">
        <f t="shared" si="33"/>
        <v>0</v>
      </c>
      <c r="AR156" s="12" t="s">
        <v>204</v>
      </c>
      <c r="AT156" s="12" t="s">
        <v>201</v>
      </c>
      <c r="AU156" s="12" t="s">
        <v>76</v>
      </c>
      <c r="AY156" s="12" t="s">
        <v>125</v>
      </c>
      <c r="BE156" s="142">
        <f t="shared" si="34"/>
        <v>0</v>
      </c>
      <c r="BF156" s="142">
        <f t="shared" si="35"/>
        <v>0</v>
      </c>
      <c r="BG156" s="142">
        <f t="shared" si="36"/>
        <v>0</v>
      </c>
      <c r="BH156" s="142">
        <f t="shared" si="37"/>
        <v>0</v>
      </c>
      <c r="BI156" s="142">
        <f t="shared" si="38"/>
        <v>0</v>
      </c>
      <c r="BJ156" s="12" t="s">
        <v>74</v>
      </c>
      <c r="BK156" s="142">
        <f t="shared" si="39"/>
        <v>0</v>
      </c>
      <c r="BL156" s="12" t="s">
        <v>196</v>
      </c>
      <c r="BM156" s="12" t="s">
        <v>596</v>
      </c>
    </row>
    <row r="157" spans="2:65" s="1" customFormat="1" ht="16.5" customHeight="1">
      <c r="B157" s="106"/>
      <c r="C157" s="143" t="s">
        <v>322</v>
      </c>
      <c r="D157" s="143" t="s">
        <v>201</v>
      </c>
      <c r="E157" s="144" t="s">
        <v>597</v>
      </c>
      <c r="F157" s="145" t="s">
        <v>598</v>
      </c>
      <c r="G157" s="146" t="s">
        <v>131</v>
      </c>
      <c r="H157" s="147">
        <v>8</v>
      </c>
      <c r="I157" s="148"/>
      <c r="J157" s="148">
        <f t="shared" si="30"/>
        <v>0</v>
      </c>
      <c r="K157" s="145" t="s">
        <v>157</v>
      </c>
      <c r="L157" s="149"/>
      <c r="M157" s="150" t="s">
        <v>1</v>
      </c>
      <c r="N157" s="151" t="s">
        <v>37</v>
      </c>
      <c r="O157" s="140">
        <v>0</v>
      </c>
      <c r="P157" s="140">
        <f t="shared" si="31"/>
        <v>0</v>
      </c>
      <c r="Q157" s="140">
        <v>1.44E-2</v>
      </c>
      <c r="R157" s="140">
        <f t="shared" si="32"/>
        <v>0.1152</v>
      </c>
      <c r="S157" s="140">
        <v>0</v>
      </c>
      <c r="T157" s="141">
        <f t="shared" si="33"/>
        <v>0</v>
      </c>
      <c r="AR157" s="12" t="s">
        <v>204</v>
      </c>
      <c r="AT157" s="12" t="s">
        <v>201</v>
      </c>
      <c r="AU157" s="12" t="s">
        <v>76</v>
      </c>
      <c r="AY157" s="12" t="s">
        <v>125</v>
      </c>
      <c r="BE157" s="142">
        <f t="shared" si="34"/>
        <v>0</v>
      </c>
      <c r="BF157" s="142">
        <f t="shared" si="35"/>
        <v>0</v>
      </c>
      <c r="BG157" s="142">
        <f t="shared" si="36"/>
        <v>0</v>
      </c>
      <c r="BH157" s="142">
        <f t="shared" si="37"/>
        <v>0</v>
      </c>
      <c r="BI157" s="142">
        <f t="shared" si="38"/>
        <v>0</v>
      </c>
      <c r="BJ157" s="12" t="s">
        <v>74</v>
      </c>
      <c r="BK157" s="142">
        <f t="shared" si="39"/>
        <v>0</v>
      </c>
      <c r="BL157" s="12" t="s">
        <v>196</v>
      </c>
      <c r="BM157" s="12" t="s">
        <v>599</v>
      </c>
    </row>
    <row r="158" spans="2:65" s="1" customFormat="1" ht="16.5" customHeight="1">
      <c r="B158" s="106"/>
      <c r="C158" s="133" t="s">
        <v>326</v>
      </c>
      <c r="D158" s="133" t="s">
        <v>128</v>
      </c>
      <c r="E158" s="134" t="s">
        <v>600</v>
      </c>
      <c r="F158" s="135" t="s">
        <v>601</v>
      </c>
      <c r="G158" s="136" t="s">
        <v>131</v>
      </c>
      <c r="H158" s="137">
        <v>3</v>
      </c>
      <c r="I158" s="138"/>
      <c r="J158" s="138">
        <f t="shared" si="30"/>
        <v>0</v>
      </c>
      <c r="K158" s="135" t="s">
        <v>157</v>
      </c>
      <c r="L158" s="25"/>
      <c r="M158" s="45" t="s">
        <v>1</v>
      </c>
      <c r="N158" s="139" t="s">
        <v>37</v>
      </c>
      <c r="O158" s="140">
        <v>0.70699999999999996</v>
      </c>
      <c r="P158" s="140">
        <f t="shared" si="31"/>
        <v>2.121</v>
      </c>
      <c r="Q158" s="140">
        <v>0</v>
      </c>
      <c r="R158" s="140">
        <f t="shared" si="32"/>
        <v>0</v>
      </c>
      <c r="S158" s="140">
        <v>0</v>
      </c>
      <c r="T158" s="141">
        <f t="shared" si="33"/>
        <v>0</v>
      </c>
      <c r="AR158" s="12" t="s">
        <v>196</v>
      </c>
      <c r="AT158" s="12" t="s">
        <v>128</v>
      </c>
      <c r="AU158" s="12" t="s">
        <v>76</v>
      </c>
      <c r="AY158" s="12" t="s">
        <v>125</v>
      </c>
      <c r="BE158" s="142">
        <f t="shared" si="34"/>
        <v>0</v>
      </c>
      <c r="BF158" s="142">
        <f t="shared" si="35"/>
        <v>0</v>
      </c>
      <c r="BG158" s="142">
        <f t="shared" si="36"/>
        <v>0</v>
      </c>
      <c r="BH158" s="142">
        <f t="shared" si="37"/>
        <v>0</v>
      </c>
      <c r="BI158" s="142">
        <f t="shared" si="38"/>
        <v>0</v>
      </c>
      <c r="BJ158" s="12" t="s">
        <v>74</v>
      </c>
      <c r="BK158" s="142">
        <f t="shared" si="39"/>
        <v>0</v>
      </c>
      <c r="BL158" s="12" t="s">
        <v>196</v>
      </c>
      <c r="BM158" s="12" t="s">
        <v>602</v>
      </c>
    </row>
    <row r="159" spans="2:65" s="1" customFormat="1" ht="16.5" customHeight="1">
      <c r="B159" s="106"/>
      <c r="C159" s="143" t="s">
        <v>330</v>
      </c>
      <c r="D159" s="143" t="s">
        <v>201</v>
      </c>
      <c r="E159" s="144" t="s">
        <v>603</v>
      </c>
      <c r="F159" s="145" t="s">
        <v>604</v>
      </c>
      <c r="G159" s="146" t="s">
        <v>131</v>
      </c>
      <c r="H159" s="147">
        <v>3</v>
      </c>
      <c r="I159" s="148"/>
      <c r="J159" s="148">
        <f t="shared" si="30"/>
        <v>0</v>
      </c>
      <c r="K159" s="145" t="s">
        <v>157</v>
      </c>
      <c r="L159" s="149"/>
      <c r="M159" s="150" t="s">
        <v>1</v>
      </c>
      <c r="N159" s="151" t="s">
        <v>37</v>
      </c>
      <c r="O159" s="140">
        <v>0</v>
      </c>
      <c r="P159" s="140">
        <f t="shared" si="31"/>
        <v>0</v>
      </c>
      <c r="Q159" s="140">
        <v>3.09E-2</v>
      </c>
      <c r="R159" s="140">
        <f t="shared" si="32"/>
        <v>9.2700000000000005E-2</v>
      </c>
      <c r="S159" s="140">
        <v>0</v>
      </c>
      <c r="T159" s="141">
        <f t="shared" si="33"/>
        <v>0</v>
      </c>
      <c r="AR159" s="12" t="s">
        <v>204</v>
      </c>
      <c r="AT159" s="12" t="s">
        <v>201</v>
      </c>
      <c r="AU159" s="12" t="s">
        <v>76</v>
      </c>
      <c r="AY159" s="12" t="s">
        <v>125</v>
      </c>
      <c r="BE159" s="142">
        <f t="shared" si="34"/>
        <v>0</v>
      </c>
      <c r="BF159" s="142">
        <f t="shared" si="35"/>
        <v>0</v>
      </c>
      <c r="BG159" s="142">
        <f t="shared" si="36"/>
        <v>0</v>
      </c>
      <c r="BH159" s="142">
        <f t="shared" si="37"/>
        <v>0</v>
      </c>
      <c r="BI159" s="142">
        <f t="shared" si="38"/>
        <v>0</v>
      </c>
      <c r="BJ159" s="12" t="s">
        <v>74</v>
      </c>
      <c r="BK159" s="142">
        <f t="shared" si="39"/>
        <v>0</v>
      </c>
      <c r="BL159" s="12" t="s">
        <v>196</v>
      </c>
      <c r="BM159" s="12" t="s">
        <v>605</v>
      </c>
    </row>
    <row r="160" spans="2:65" s="1" customFormat="1" ht="16.5" customHeight="1">
      <c r="B160" s="106"/>
      <c r="C160" s="133" t="s">
        <v>334</v>
      </c>
      <c r="D160" s="133" t="s">
        <v>128</v>
      </c>
      <c r="E160" s="134" t="s">
        <v>606</v>
      </c>
      <c r="F160" s="135" t="s">
        <v>607</v>
      </c>
      <c r="G160" s="136" t="s">
        <v>131</v>
      </c>
      <c r="H160" s="137">
        <v>14</v>
      </c>
      <c r="I160" s="138"/>
      <c r="J160" s="138">
        <f t="shared" si="30"/>
        <v>0</v>
      </c>
      <c r="K160" s="135" t="s">
        <v>547</v>
      </c>
      <c r="L160" s="25"/>
      <c r="M160" s="45" t="s">
        <v>1</v>
      </c>
      <c r="N160" s="139" t="s">
        <v>37</v>
      </c>
      <c r="O160" s="140">
        <v>6.2E-2</v>
      </c>
      <c r="P160" s="140">
        <f t="shared" si="31"/>
        <v>0.86799999999999999</v>
      </c>
      <c r="Q160" s="140">
        <v>0</v>
      </c>
      <c r="R160" s="140">
        <f t="shared" si="32"/>
        <v>0</v>
      </c>
      <c r="S160" s="140">
        <v>0</v>
      </c>
      <c r="T160" s="141">
        <f t="shared" si="33"/>
        <v>0</v>
      </c>
      <c r="AR160" s="12" t="s">
        <v>196</v>
      </c>
      <c r="AT160" s="12" t="s">
        <v>128</v>
      </c>
      <c r="AU160" s="12" t="s">
        <v>76</v>
      </c>
      <c r="AY160" s="12" t="s">
        <v>125</v>
      </c>
      <c r="BE160" s="142">
        <f t="shared" si="34"/>
        <v>0</v>
      </c>
      <c r="BF160" s="142">
        <f t="shared" si="35"/>
        <v>0</v>
      </c>
      <c r="BG160" s="142">
        <f t="shared" si="36"/>
        <v>0</v>
      </c>
      <c r="BH160" s="142">
        <f t="shared" si="37"/>
        <v>0</v>
      </c>
      <c r="BI160" s="142">
        <f t="shared" si="38"/>
        <v>0</v>
      </c>
      <c r="BJ160" s="12" t="s">
        <v>74</v>
      </c>
      <c r="BK160" s="142">
        <f t="shared" si="39"/>
        <v>0</v>
      </c>
      <c r="BL160" s="12" t="s">
        <v>196</v>
      </c>
      <c r="BM160" s="12" t="s">
        <v>608</v>
      </c>
    </row>
    <row r="161" spans="2:65" s="1" customFormat="1" ht="16.5" customHeight="1">
      <c r="B161" s="106"/>
      <c r="C161" s="133" t="s">
        <v>338</v>
      </c>
      <c r="D161" s="133" t="s">
        <v>128</v>
      </c>
      <c r="E161" s="134" t="s">
        <v>609</v>
      </c>
      <c r="F161" s="135" t="s">
        <v>610</v>
      </c>
      <c r="G161" s="136" t="s">
        <v>131</v>
      </c>
      <c r="H161" s="137">
        <v>11</v>
      </c>
      <c r="I161" s="138"/>
      <c r="J161" s="138">
        <f t="shared" si="30"/>
        <v>0</v>
      </c>
      <c r="K161" s="135" t="s">
        <v>157</v>
      </c>
      <c r="L161" s="25"/>
      <c r="M161" s="45" t="s">
        <v>1</v>
      </c>
      <c r="N161" s="139" t="s">
        <v>37</v>
      </c>
      <c r="O161" s="140">
        <v>0.309</v>
      </c>
      <c r="P161" s="140">
        <f t="shared" si="31"/>
        <v>3.399</v>
      </c>
      <c r="Q161" s="140">
        <v>1.7000000000000001E-4</v>
      </c>
      <c r="R161" s="140">
        <f t="shared" si="32"/>
        <v>1.8700000000000001E-3</v>
      </c>
      <c r="S161" s="140">
        <v>2.419E-2</v>
      </c>
      <c r="T161" s="141">
        <f t="shared" si="33"/>
        <v>0.26608999999999999</v>
      </c>
      <c r="AR161" s="12" t="s">
        <v>196</v>
      </c>
      <c r="AT161" s="12" t="s">
        <v>128</v>
      </c>
      <c r="AU161" s="12" t="s">
        <v>76</v>
      </c>
      <c r="AY161" s="12" t="s">
        <v>125</v>
      </c>
      <c r="BE161" s="142">
        <f t="shared" si="34"/>
        <v>0</v>
      </c>
      <c r="BF161" s="142">
        <f t="shared" si="35"/>
        <v>0</v>
      </c>
      <c r="BG161" s="142">
        <f t="shared" si="36"/>
        <v>0</v>
      </c>
      <c r="BH161" s="142">
        <f t="shared" si="37"/>
        <v>0</v>
      </c>
      <c r="BI161" s="142">
        <f t="shared" si="38"/>
        <v>0</v>
      </c>
      <c r="BJ161" s="12" t="s">
        <v>74</v>
      </c>
      <c r="BK161" s="142">
        <f t="shared" si="39"/>
        <v>0</v>
      </c>
      <c r="BL161" s="12" t="s">
        <v>196</v>
      </c>
      <c r="BM161" s="12" t="s">
        <v>611</v>
      </c>
    </row>
    <row r="162" spans="2:65" s="10" customFormat="1" ht="22.9" customHeight="1">
      <c r="B162" s="121"/>
      <c r="D162" s="122" t="s">
        <v>65</v>
      </c>
      <c r="E162" s="131" t="s">
        <v>612</v>
      </c>
      <c r="F162" s="131" t="s">
        <v>613</v>
      </c>
      <c r="J162" s="132">
        <f>BK162</f>
        <v>0</v>
      </c>
      <c r="L162" s="121"/>
      <c r="M162" s="125"/>
      <c r="N162" s="126"/>
      <c r="O162" s="126"/>
      <c r="P162" s="127">
        <f>P163</f>
        <v>7.4399999999999995</v>
      </c>
      <c r="Q162" s="126"/>
      <c r="R162" s="127">
        <f>R163</f>
        <v>6.2000000000000006E-3</v>
      </c>
      <c r="S162" s="126"/>
      <c r="T162" s="128">
        <f>T163</f>
        <v>0</v>
      </c>
      <c r="AR162" s="122" t="s">
        <v>76</v>
      </c>
      <c r="AT162" s="129" t="s">
        <v>65</v>
      </c>
      <c r="AU162" s="129" t="s">
        <v>74</v>
      </c>
      <c r="AY162" s="122" t="s">
        <v>125</v>
      </c>
      <c r="BK162" s="130">
        <f>BK163</f>
        <v>0</v>
      </c>
    </row>
    <row r="163" spans="2:65" s="1" customFormat="1" ht="16.5" customHeight="1">
      <c r="B163" s="106"/>
      <c r="C163" s="133" t="s">
        <v>342</v>
      </c>
      <c r="D163" s="133" t="s">
        <v>128</v>
      </c>
      <c r="E163" s="134" t="s">
        <v>614</v>
      </c>
      <c r="F163" s="135" t="s">
        <v>615</v>
      </c>
      <c r="G163" s="136" t="s">
        <v>143</v>
      </c>
      <c r="H163" s="137">
        <v>124</v>
      </c>
      <c r="I163" s="138"/>
      <c r="J163" s="138">
        <f>ROUND(I163*H163,2)</f>
        <v>0</v>
      </c>
      <c r="K163" s="135" t="s">
        <v>1</v>
      </c>
      <c r="L163" s="25"/>
      <c r="M163" s="152" t="s">
        <v>1</v>
      </c>
      <c r="N163" s="153" t="s">
        <v>37</v>
      </c>
      <c r="O163" s="154">
        <v>0.06</v>
      </c>
      <c r="P163" s="154">
        <f>O163*H163</f>
        <v>7.4399999999999995</v>
      </c>
      <c r="Q163" s="154">
        <v>5.0000000000000002E-5</v>
      </c>
      <c r="R163" s="154">
        <f>Q163*H163</f>
        <v>6.2000000000000006E-3</v>
      </c>
      <c r="S163" s="154">
        <v>0</v>
      </c>
      <c r="T163" s="155">
        <f>S163*H163</f>
        <v>0</v>
      </c>
      <c r="AR163" s="12" t="s">
        <v>196</v>
      </c>
      <c r="AT163" s="12" t="s">
        <v>128</v>
      </c>
      <c r="AU163" s="12" t="s">
        <v>76</v>
      </c>
      <c r="AY163" s="12" t="s">
        <v>125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2" t="s">
        <v>74</v>
      </c>
      <c r="BK163" s="142">
        <f>ROUND(I163*H163,2)</f>
        <v>0</v>
      </c>
      <c r="BL163" s="12" t="s">
        <v>196</v>
      </c>
      <c r="BM163" s="12" t="s">
        <v>616</v>
      </c>
    </row>
    <row r="164" spans="2:65" s="1" customFormat="1" ht="6.95" customHeight="1">
      <c r="B164" s="35"/>
      <c r="C164" s="36"/>
      <c r="D164" s="36"/>
      <c r="E164" s="36"/>
      <c r="F164" s="36"/>
      <c r="G164" s="36"/>
      <c r="H164" s="36"/>
      <c r="I164" s="36"/>
      <c r="J164" s="36"/>
      <c r="K164" s="36"/>
      <c r="L164" s="25"/>
    </row>
  </sheetData>
  <autoFilter ref="C99:K163" xr:uid="{00000000-0009-0000-0000-000002000000}"/>
  <mergeCells count="11">
    <mergeCell ref="L2:V2"/>
    <mergeCell ref="E52:H52"/>
    <mergeCell ref="D78:F78"/>
    <mergeCell ref="D79:F79"/>
    <mergeCell ref="E90:H90"/>
    <mergeCell ref="E92:H9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zdravotechnika</vt:lpstr>
      <vt:lpstr>02 - ústřední vytápění</vt:lpstr>
      <vt:lpstr>'01 - zdravotechnika'!Názvy_tisku</vt:lpstr>
      <vt:lpstr>'02 - ústřední vytápění'!Názvy_tisku</vt:lpstr>
      <vt:lpstr>'Rekapitulace stavby'!Názvy_tisku</vt:lpstr>
      <vt:lpstr>'01 - zdravotechnika'!Oblast_tisku</vt:lpstr>
      <vt:lpstr>'02 - ústřední vytápění'!Oblast_tisku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WIN-FRE01A5D5MP\42072</dc:creator>
  <cp:lastModifiedBy>Přemysl Holý</cp:lastModifiedBy>
  <dcterms:created xsi:type="dcterms:W3CDTF">2020-03-22T17:24:20Z</dcterms:created>
  <dcterms:modified xsi:type="dcterms:W3CDTF">2020-04-09T07:39:00Z</dcterms:modified>
</cp:coreProperties>
</file>